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base de données, tableaux croisés\exosexcel2019bd\"/>
    </mc:Choice>
  </mc:AlternateContent>
  <xr:revisionPtr revIDLastSave="0" documentId="13_ncr:1_{98702762-F09C-4DA8-BF7E-599856AEB2AD}" xr6:coauthVersionLast="46" xr6:coauthVersionMax="46" xr10:uidLastSave="{00000000-0000-0000-0000-000000000000}"/>
  <bookViews>
    <workbookView xWindow="75" yWindow="870" windowWidth="25125" windowHeight="14880" xr2:uid="{00000000-000D-0000-FFFF-FFFF00000000}"/>
  </bookViews>
  <sheets>
    <sheet name="FONCSTAT" sheetId="1" r:id="rId1"/>
    <sheet name="Graphe visiteurs" sheetId="2" r:id="rId2"/>
    <sheet name="Graphe Températures" sheetId="3" r:id="rId3"/>
  </sheets>
  <definedNames>
    <definedName name="__123Graph_A" localSheetId="0" hidden="1">FONCSTAT!$B$3:$B$63</definedName>
    <definedName name="__123Graph_AXYFREQ" localSheetId="0" hidden="1">FONCSTAT!$B$3:$B$63</definedName>
    <definedName name="__123Graph_AXYTEMP" localSheetId="0" hidden="1">FONCSTAT!$B$3:$B$63</definedName>
    <definedName name="__123Graph_LBL_A" localSheetId="0" hidden="1">FONCSTAT!$A$3:$A$63</definedName>
    <definedName name="__123Graph_LBL_AXYFREQ" localSheetId="0" hidden="1">FONCSTAT!$A$3:$A$63</definedName>
    <definedName name="__123Graph_LBL_AXYTEMP" localSheetId="0" hidden="1">FONCSTAT!$A$3:$A$63</definedName>
    <definedName name="__123Graph_X" localSheetId="0" hidden="1">FONCSTAT!$D$3:$D$63</definedName>
    <definedName name="__123Graph_XXYFREQ" localSheetId="0" hidden="1">FONCSTAT!$C$3:$C$63</definedName>
    <definedName name="__123Graph_XXYTEMP" localSheetId="0" hidden="1">FONCSTAT!$D$3:$D$63</definedName>
    <definedName name="_Fill" localSheetId="0" hidden="1">FONCSTAT!$O$13:$O$52</definedName>
    <definedName name="_Key1" localSheetId="0" hidden="1">FONCSTAT!$G$3</definedName>
    <definedName name="_MOY1">FONCSTAT!$C$78</definedName>
    <definedName name="_MOY2">FONCSTAT!$D$78</definedName>
    <definedName name="_Order1" localSheetId="0" hidden="1">0</definedName>
    <definedName name="_Regression_Out" localSheetId="0" hidden="1">FONCSTAT!#REF!</definedName>
    <definedName name="_Regression_X" localSheetId="0" hidden="1">FONCSTAT!$C$3:$D$63</definedName>
    <definedName name="_Regression_Y" localSheetId="0" hidden="1">FONCSTAT!$B$3:$B$63</definedName>
    <definedName name="_Sort" localSheetId="0" hidden="1">FONCSTAT!$B$3:$G$62</definedName>
    <definedName name="NBRE1">FONCSTAT!$E$66</definedName>
    <definedName name="NBRE2">FONCSTAT!$F$66</definedName>
    <definedName name="VENTES">FONCSTAT!#REF!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6" i="1" l="1"/>
  <c r="D96" i="1"/>
  <c r="C114" i="1"/>
  <c r="D114" i="1"/>
  <c r="C91" i="1"/>
  <c r="D91" i="1"/>
  <c r="F86" i="1"/>
  <c r="F91" i="1"/>
  <c r="C86" i="1"/>
  <c r="D86" i="1"/>
  <c r="D110" i="1" l="1"/>
  <c r="C110" i="1"/>
  <c r="D107" i="1"/>
  <c r="C107" i="1"/>
  <c r="H3" i="1" s="1"/>
  <c r="D101" i="1"/>
  <c r="C101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D78" i="1"/>
  <c r="F3" i="1" s="1"/>
  <c r="C78" i="1"/>
  <c r="E4" i="1" s="1"/>
  <c r="D66" i="1"/>
  <c r="D122" i="1" s="1"/>
  <c r="C66" i="1"/>
  <c r="C122" i="1" s="1"/>
  <c r="C82" i="1"/>
  <c r="C70" i="1"/>
  <c r="D70" i="1"/>
  <c r="C74" i="1"/>
  <c r="D74" i="1"/>
  <c r="D82" i="1"/>
  <c r="C118" i="1" l="1"/>
  <c r="D118" i="1"/>
  <c r="F60" i="1"/>
  <c r="F57" i="1"/>
  <c r="F44" i="1"/>
  <c r="F41" i="1"/>
  <c r="F12" i="1"/>
  <c r="F6" i="1"/>
  <c r="H57" i="1"/>
  <c r="H49" i="1"/>
  <c r="H41" i="1"/>
  <c r="H33" i="1"/>
  <c r="H25" i="1"/>
  <c r="H17" i="1"/>
  <c r="H9" i="1"/>
  <c r="F53" i="1"/>
  <c r="F36" i="1"/>
  <c r="H4" i="1"/>
  <c r="H56" i="1"/>
  <c r="H48" i="1"/>
  <c r="H40" i="1"/>
  <c r="H32" i="1"/>
  <c r="H24" i="1"/>
  <c r="H16" i="1"/>
  <c r="H8" i="1"/>
  <c r="F52" i="1"/>
  <c r="F32" i="1"/>
  <c r="H63" i="1"/>
  <c r="H55" i="1"/>
  <c r="H47" i="1"/>
  <c r="H39" i="1"/>
  <c r="H31" i="1"/>
  <c r="H23" i="1"/>
  <c r="H15" i="1"/>
  <c r="H7" i="1"/>
  <c r="H19" i="1"/>
  <c r="H50" i="1"/>
  <c r="H10" i="1"/>
  <c r="F49" i="1"/>
  <c r="F28" i="1"/>
  <c r="H62" i="1"/>
  <c r="H54" i="1"/>
  <c r="H46" i="1"/>
  <c r="H38" i="1"/>
  <c r="H30" i="1"/>
  <c r="H22" i="1"/>
  <c r="H14" i="1"/>
  <c r="H6" i="1"/>
  <c r="H58" i="1"/>
  <c r="H42" i="1"/>
  <c r="H34" i="1"/>
  <c r="H26" i="1"/>
  <c r="H18" i="1"/>
  <c r="F56" i="1"/>
  <c r="F40" i="1"/>
  <c r="F22" i="1"/>
  <c r="H61" i="1"/>
  <c r="H53" i="1"/>
  <c r="H45" i="1"/>
  <c r="H37" i="1"/>
  <c r="H29" i="1"/>
  <c r="H21" i="1"/>
  <c r="H13" i="1"/>
  <c r="H5" i="1"/>
  <c r="H59" i="1"/>
  <c r="H51" i="1"/>
  <c r="H43" i="1"/>
  <c r="H35" i="1"/>
  <c r="H27" i="1"/>
  <c r="H11" i="1"/>
  <c r="F48" i="1"/>
  <c r="F61" i="1"/>
  <c r="F45" i="1"/>
  <c r="F17" i="1"/>
  <c r="H60" i="1"/>
  <c r="H52" i="1"/>
  <c r="H44" i="1"/>
  <c r="H36" i="1"/>
  <c r="H28" i="1"/>
  <c r="H20" i="1"/>
  <c r="H12" i="1"/>
  <c r="E54" i="1"/>
  <c r="E17" i="1"/>
  <c r="G66" i="1"/>
  <c r="E57" i="1"/>
  <c r="E33" i="1"/>
  <c r="E5" i="1"/>
  <c r="E58" i="1"/>
  <c r="E50" i="1"/>
  <c r="E42" i="1"/>
  <c r="E34" i="1"/>
  <c r="E25" i="1"/>
  <c r="E9" i="1"/>
  <c r="F62" i="1"/>
  <c r="F58" i="1"/>
  <c r="F54" i="1"/>
  <c r="F50" i="1"/>
  <c r="F46" i="1"/>
  <c r="F42" i="1"/>
  <c r="F38" i="1"/>
  <c r="F34" i="1"/>
  <c r="F30" i="1"/>
  <c r="F25" i="1"/>
  <c r="F20" i="1"/>
  <c r="F14" i="1"/>
  <c r="F9" i="1"/>
  <c r="F4" i="1"/>
  <c r="E62" i="1"/>
  <c r="E46" i="1"/>
  <c r="E38" i="1"/>
  <c r="E30" i="1"/>
  <c r="E49" i="1"/>
  <c r="E41" i="1"/>
  <c r="E21" i="1"/>
  <c r="F37" i="1"/>
  <c r="F33" i="1"/>
  <c r="F29" i="1"/>
  <c r="F24" i="1"/>
  <c r="F18" i="1"/>
  <c r="F13" i="1"/>
  <c r="F8" i="1"/>
  <c r="G64" i="1"/>
  <c r="E61" i="1"/>
  <c r="E53" i="1"/>
  <c r="E45" i="1"/>
  <c r="E37" i="1"/>
  <c r="E29" i="1"/>
  <c r="E13" i="1"/>
  <c r="F63" i="1"/>
  <c r="F59" i="1"/>
  <c r="F55" i="1"/>
  <c r="F51" i="1"/>
  <c r="F47" i="1"/>
  <c r="F43" i="1"/>
  <c r="F39" i="1"/>
  <c r="F35" i="1"/>
  <c r="F31" i="1"/>
  <c r="F26" i="1"/>
  <c r="F21" i="1"/>
  <c r="F16" i="1"/>
  <c r="F10" i="1"/>
  <c r="F5" i="1"/>
  <c r="E26" i="1"/>
  <c r="E22" i="1"/>
  <c r="E18" i="1"/>
  <c r="E14" i="1"/>
  <c r="E10" i="1"/>
  <c r="E6" i="1"/>
  <c r="E63" i="1"/>
  <c r="E59" i="1"/>
  <c r="E55" i="1"/>
  <c r="E51" i="1"/>
  <c r="E47" i="1"/>
  <c r="E43" i="1"/>
  <c r="E39" i="1"/>
  <c r="E35" i="1"/>
  <c r="E31" i="1"/>
  <c r="E27" i="1"/>
  <c r="E23" i="1"/>
  <c r="E19" i="1"/>
  <c r="E15" i="1"/>
  <c r="E11" i="1"/>
  <c r="E7" i="1"/>
  <c r="E3" i="1"/>
  <c r="E60" i="1"/>
  <c r="E56" i="1"/>
  <c r="E52" i="1"/>
  <c r="E48" i="1"/>
  <c r="E44" i="1"/>
  <c r="E40" i="1"/>
  <c r="E36" i="1"/>
  <c r="E32" i="1"/>
  <c r="E28" i="1"/>
  <c r="E24" i="1"/>
  <c r="E20" i="1"/>
  <c r="E16" i="1"/>
  <c r="E12" i="1"/>
  <c r="E8" i="1"/>
  <c r="F27" i="1"/>
  <c r="F23" i="1"/>
  <c r="F19" i="1"/>
  <c r="F15" i="1"/>
  <c r="F11" i="1"/>
  <c r="F7" i="1"/>
  <c r="F82" i="1" l="1"/>
  <c r="F66" i="1"/>
  <c r="E66" i="1"/>
  <c r="E82" i="1"/>
  <c r="C87" i="1" s="1"/>
  <c r="D87" i="1" l="1"/>
  <c r="D97" i="1"/>
  <c r="C92" i="1"/>
  <c r="C97" i="1"/>
  <c r="D9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Stagiaire-9</author>
  </authors>
  <commentList>
    <comment ref="A2" authorId="0" shapeId="0" xr:uid="{00000000-0006-0000-0000-000001000000}">
      <text>
        <r>
          <rPr>
            <sz val="9"/>
            <color indexed="62"/>
            <rFont val="Arial"/>
            <family val="2"/>
          </rPr>
          <t>Représenter graphiquement sur une feuille spécifique les données du tableau (nbre visiteurs/température et ventes /température) représentant la fréquentation d'un parc de loisirs</t>
        </r>
      </text>
    </comment>
  </commentList>
</comments>
</file>

<file path=xl/sharedStrings.xml><?xml version="1.0" encoding="utf-8"?>
<sst xmlns="http://schemas.openxmlformats.org/spreadsheetml/2006/main" count="87" uniqueCount="53">
  <si>
    <t>N° OBSERV.</t>
  </si>
  <si>
    <t>SIGMA(C.*D.)/SIGMA(C.)</t>
  </si>
  <si>
    <t>VISITEURS</t>
  </si>
  <si>
    <t>TEMPER. MOY.</t>
  </si>
  <si>
    <t>ECART-TYPE VIS.</t>
  </si>
  <si>
    <t>ECART-TYPE TEMP</t>
  </si>
  <si>
    <t>ESPERANCE MAT.</t>
  </si>
  <si>
    <t>DROITEREG</t>
  </si>
  <si>
    <t>NOMBRE DE DONNEES</t>
  </si>
  <si>
    <t>MAXIMUM D'UNE SERIE</t>
  </si>
  <si>
    <t xml:space="preserve"> =MAX($D$3:$D$63)</t>
  </si>
  <si>
    <t>MINIMUM D'UNE SERIE</t>
  </si>
  <si>
    <t xml:space="preserve"> =MIN($D$3:$D$63)</t>
  </si>
  <si>
    <t>MOYENNE D'UNE SERIE</t>
  </si>
  <si>
    <t xml:space="preserve"> =MOYENNE($D$3:$D$63)</t>
  </si>
  <si>
    <t>SOMME D'UNE SERIE</t>
  </si>
  <si>
    <t xml:space="preserve"> =SOMME($D$3:$D$63)</t>
  </si>
  <si>
    <t>ECART-TYPE D'UNE SERIE</t>
  </si>
  <si>
    <t>formule EXCEL</t>
  </si>
  <si>
    <t>expression mathématique</t>
  </si>
  <si>
    <t>VARIANCE D'UNE SERIE</t>
  </si>
  <si>
    <t>MEDIANE D'UNE SERIE</t>
  </si>
  <si>
    <t>TENDANCE D'UNE SERIE LINEAIRE</t>
  </si>
  <si>
    <t>ORDONNEE A L'ORIGINE</t>
  </si>
  <si>
    <t>=ORDONNEE.ORIGINE($B$3:$B$63;$D$3:$D$63)</t>
  </si>
  <si>
    <t>PENTE DE LA DROITE</t>
  </si>
  <si>
    <t>=DROITEREG($B$3:$B$63;$D$3:$D$63)</t>
  </si>
  <si>
    <r>
      <t>Y=</t>
    </r>
    <r>
      <rPr>
        <b/>
        <sz val="10"/>
        <color theme="3"/>
        <rFont val="Courier"/>
        <family val="3"/>
      </rPr>
      <t>a</t>
    </r>
    <r>
      <rPr>
        <sz val="10"/>
        <color theme="3"/>
        <rFont val="Courier"/>
        <family val="3"/>
      </rPr>
      <t xml:space="preserve">X + </t>
    </r>
    <r>
      <rPr>
        <b/>
        <sz val="10"/>
        <color theme="3"/>
        <rFont val="Courier"/>
        <family val="3"/>
      </rPr>
      <t>b</t>
    </r>
  </si>
  <si>
    <t>=NB($D$3:$D$63)</t>
  </si>
  <si>
    <t>=MEDIANE($D$3:$D$63)</t>
  </si>
  <si>
    <t>VENTES (k€)</t>
  </si>
  <si>
    <t xml:space="preserve"> =ECARTYPE.STANDARD($D$3:$D$63)</t>
  </si>
  <si>
    <t xml:space="preserve"> =ECARTYPE.PEARSON($D$3:$D$63)</t>
  </si>
  <si>
    <t>CENTILE D'UNE SERIE</t>
  </si>
  <si>
    <t>INTERVALLE DE CONFIANCE LOI NORMALE</t>
  </si>
  <si>
    <t>INTERVALLE DE CONFIANCE LOI DE STUDENT</t>
  </si>
  <si>
    <t>=CENTILE.INCLURE($D$3:$D$63;0,25)</t>
  </si>
  <si>
    <t>=INTERVALLE.CONFIANCE.STUDENT(0,5;$D$91;$D$66)</t>
  </si>
  <si>
    <t>=INTERVALLE.CONFIANCE.NORMAL(0,5;$D$86;$D$66)</t>
  </si>
  <si>
    <t xml:space="preserve"> =VAR.P.N($D$3:$D$63)</t>
  </si>
  <si>
    <t>visiteurs</t>
  </si>
  <si>
    <t>températures</t>
  </si>
  <si>
    <r>
      <t xml:space="preserve"> =INTERVALLE.CONFIANCE.NORMAL(</t>
    </r>
    <r>
      <rPr>
        <sz val="10"/>
        <color theme="3"/>
        <rFont val="Arial"/>
        <family val="2"/>
      </rPr>
      <t>PRECISION,ECART TYPE, TAILLE</t>
    </r>
    <r>
      <rPr>
        <b/>
        <sz val="10"/>
        <color theme="3"/>
        <rFont val="Arial"/>
        <family val="2"/>
      </rPr>
      <t>)</t>
    </r>
  </si>
  <si>
    <r>
      <t xml:space="preserve"> =CENTILE.INCLURE(</t>
    </r>
    <r>
      <rPr>
        <sz val="10"/>
        <color theme="3"/>
        <rFont val="Arial"/>
        <family val="2"/>
      </rPr>
      <t>LISTE,K</t>
    </r>
    <r>
      <rPr>
        <b/>
        <sz val="10"/>
        <color theme="3"/>
        <rFont val="Arial"/>
        <family val="2"/>
      </rPr>
      <t>)</t>
    </r>
  </si>
  <si>
    <r>
      <t xml:space="preserve"> =MEDIANE(</t>
    </r>
    <r>
      <rPr>
        <sz val="10"/>
        <color theme="3"/>
        <rFont val="Arial"/>
        <family val="2"/>
      </rPr>
      <t>LISTE</t>
    </r>
    <r>
      <rPr>
        <b/>
        <sz val="10"/>
        <color theme="3"/>
        <rFont val="Arial"/>
        <family val="2"/>
      </rPr>
      <t>)</t>
    </r>
  </si>
  <si>
    <r>
      <t xml:space="preserve"> =VAR.P.N(</t>
    </r>
    <r>
      <rPr>
        <sz val="10"/>
        <color theme="3"/>
        <rFont val="Arial"/>
        <family val="2"/>
      </rPr>
      <t>LISTE</t>
    </r>
    <r>
      <rPr>
        <b/>
        <sz val="10"/>
        <color theme="3"/>
        <rFont val="Arial"/>
        <family val="2"/>
      </rPr>
      <t>)</t>
    </r>
  </si>
  <si>
    <r>
      <t xml:space="preserve"> =ECARTYPE.PEARSON(</t>
    </r>
    <r>
      <rPr>
        <sz val="10"/>
        <color theme="3"/>
        <rFont val="Arial"/>
        <family val="2"/>
      </rPr>
      <t>LISTE</t>
    </r>
    <r>
      <rPr>
        <b/>
        <sz val="10"/>
        <color theme="3"/>
        <rFont val="Arial"/>
        <family val="2"/>
      </rPr>
      <t>)</t>
    </r>
  </si>
  <si>
    <r>
      <t xml:space="preserve"> =ECARTYPE.STANDARD(</t>
    </r>
    <r>
      <rPr>
        <sz val="10"/>
        <color theme="3"/>
        <rFont val="Arial"/>
        <family val="2"/>
      </rPr>
      <t>LISTE</t>
    </r>
    <r>
      <rPr>
        <b/>
        <sz val="10"/>
        <color theme="3"/>
        <rFont val="Arial"/>
        <family val="2"/>
      </rPr>
      <t>)</t>
    </r>
  </si>
  <si>
    <r>
      <t xml:space="preserve"> =SOMME(</t>
    </r>
    <r>
      <rPr>
        <sz val="10"/>
        <color theme="3"/>
        <rFont val="Arial"/>
        <family val="2"/>
      </rPr>
      <t>LISTE</t>
    </r>
    <r>
      <rPr>
        <b/>
        <sz val="10"/>
        <color theme="3"/>
        <rFont val="Arial"/>
        <family val="2"/>
      </rPr>
      <t>)</t>
    </r>
  </si>
  <si>
    <r>
      <t xml:space="preserve"> =MOYENNE(</t>
    </r>
    <r>
      <rPr>
        <sz val="10"/>
        <color theme="3"/>
        <rFont val="Arial"/>
        <family val="2"/>
      </rPr>
      <t>LISTE</t>
    </r>
    <r>
      <rPr>
        <b/>
        <sz val="10"/>
        <color theme="3"/>
        <rFont val="Arial"/>
        <family val="2"/>
      </rPr>
      <t>)</t>
    </r>
  </si>
  <si>
    <r>
      <t xml:space="preserve"> =MIN(</t>
    </r>
    <r>
      <rPr>
        <sz val="10"/>
        <color theme="3"/>
        <rFont val="Arial"/>
        <family val="2"/>
      </rPr>
      <t>LISTE</t>
    </r>
    <r>
      <rPr>
        <b/>
        <sz val="10"/>
        <color theme="3"/>
        <rFont val="Arial"/>
        <family val="2"/>
      </rPr>
      <t>)</t>
    </r>
  </si>
  <si>
    <r>
      <t xml:space="preserve"> =MAX(</t>
    </r>
    <r>
      <rPr>
        <sz val="10"/>
        <color theme="3"/>
        <rFont val="Arial"/>
        <family val="2"/>
      </rPr>
      <t>LISTE</t>
    </r>
    <r>
      <rPr>
        <b/>
        <sz val="10"/>
        <color theme="3"/>
        <rFont val="Arial"/>
        <family val="2"/>
      </rPr>
      <t>)</t>
    </r>
  </si>
  <si>
    <r>
      <t xml:space="preserve"> =NB</t>
    </r>
    <r>
      <rPr>
        <sz val="10"/>
        <color theme="3"/>
        <rFont val="Arial"/>
        <family val="2"/>
      </rPr>
      <t>(LISTE</t>
    </r>
    <r>
      <rPr>
        <b/>
        <sz val="10"/>
        <color theme="3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</si>
</sst>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"/>
    <numFmt numFmtId="165" formatCode="#,##0&quot; °&quot;"/>
    <numFmt numFmtId="166" formatCode="#,##0\ [$€-1];\-#,##0\ [$€-1]"/>
    <numFmt numFmtId="167" formatCode="0.000"/>
  </numFmts>
  <fonts count="12">
    <font>
      <sz val="10"/>
      <name val="Courier"/>
    </font>
    <font>
      <sz val="10"/>
      <name val="Helv"/>
    </font>
    <font>
      <sz val="10"/>
      <color indexed="12"/>
      <name val="Courier"/>
      <family val="3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0"/>
      <color indexed="52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sz val="10"/>
      <color theme="3"/>
      <name val="Courier"/>
      <family val="3"/>
    </font>
    <font>
      <b/>
      <sz val="10"/>
      <color theme="3"/>
      <name val="Courier"/>
      <family val="3"/>
    </font>
    <font>
      <sz val="9"/>
      <color indexed="62"/>
      <name val="Arial"/>
      <family val="2"/>
    </font>
    <font>
      <sz val="10"/>
      <color indexed="6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indexed="47"/>
        <bgColor indexed="24"/>
      </patternFill>
    </fill>
    <fill>
      <patternFill patternType="darkGray">
        <fgColor indexed="9"/>
        <bgColor indexed="26"/>
      </patternFill>
    </fill>
    <fill>
      <patternFill patternType="solid">
        <fgColor rgb="FFEAEAEA"/>
        <bgColor indexed="24"/>
      </patternFill>
    </fill>
    <fill>
      <patternFill patternType="darkGray">
        <fgColor indexed="9"/>
        <bgColor rgb="FFEAEAEA"/>
      </patternFill>
    </fill>
    <fill>
      <patternFill patternType="solid">
        <fgColor rgb="FFEAEAEA"/>
        <bgColor indexed="64"/>
      </patternFill>
    </fill>
    <fill>
      <patternFill patternType="solid">
        <fgColor rgb="FFDDDDDD"/>
        <bgColor indexed="24"/>
      </patternFill>
    </fill>
  </fills>
  <borders count="4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4" fillId="2" borderId="1"/>
    <xf numFmtId="4" fontId="1" fillId="0" borderId="0" applyFont="0" applyFill="0" applyBorder="0" applyAlignment="0" applyProtection="0"/>
    <xf numFmtId="0" fontId="3" fillId="3" borderId="2">
      <alignment horizontal="center"/>
    </xf>
  </cellStyleXfs>
  <cellXfs count="35">
    <xf numFmtId="0" fontId="0" fillId="0" borderId="0" xfId="0"/>
    <xf numFmtId="3" fontId="0" fillId="0" borderId="0" xfId="0" applyNumberFormat="1" applyProtection="1"/>
    <xf numFmtId="164" fontId="0" fillId="0" borderId="0" xfId="0" applyNumberFormat="1" applyProtection="1"/>
    <xf numFmtId="0" fontId="2" fillId="0" borderId="0" xfId="0" applyFont="1" applyProtection="1">
      <protection locked="0"/>
    </xf>
    <xf numFmtId="3" fontId="5" fillId="5" borderId="0" xfId="2" applyNumberFormat="1" applyFont="1" applyFill="1" applyBorder="1" applyAlignment="1">
      <alignment horizontal="center"/>
    </xf>
    <xf numFmtId="0" fontId="0" fillId="0" borderId="0" xfId="0" applyAlignment="1"/>
    <xf numFmtId="0" fontId="2" fillId="0" borderId="0" xfId="0" applyFont="1" applyAlignment="1" applyProtection="1">
      <protection locked="0"/>
    </xf>
    <xf numFmtId="0" fontId="7" fillId="7" borderId="0" xfId="1" applyFont="1" applyFill="1" applyBorder="1" applyAlignment="1">
      <alignment horizontal="center"/>
    </xf>
    <xf numFmtId="166" fontId="7" fillId="7" borderId="0" xfId="2" applyNumberFormat="1" applyFont="1" applyFill="1" applyBorder="1" applyAlignment="1">
      <alignment horizontal="right"/>
    </xf>
    <xf numFmtId="3" fontId="7" fillId="7" borderId="0" xfId="2" applyNumberFormat="1" applyFont="1" applyFill="1" applyBorder="1" applyAlignment="1">
      <alignment horizontal="center"/>
    </xf>
    <xf numFmtId="165" fontId="7" fillId="7" borderId="0" xfId="2" applyNumberFormat="1" applyFont="1" applyFill="1" applyBorder="1" applyAlignment="1">
      <alignment horizontal="center"/>
    </xf>
    <xf numFmtId="0" fontId="6" fillId="6" borderId="0" xfId="3" applyFont="1" applyFill="1" applyBorder="1" applyAlignment="1"/>
    <xf numFmtId="0" fontId="6" fillId="6" borderId="0" xfId="3" applyFont="1" applyFill="1" applyBorder="1" applyAlignment="1">
      <alignment horizontal="center"/>
    </xf>
    <xf numFmtId="0" fontId="8" fillId="8" borderId="0" xfId="0" applyFont="1" applyFill="1"/>
    <xf numFmtId="0" fontId="6" fillId="9" borderId="3" xfId="3" applyFont="1" applyFill="1" applyBorder="1" applyAlignment="1">
      <alignment horizontal="center"/>
    </xf>
    <xf numFmtId="3" fontId="8" fillId="0" borderId="0" xfId="0" applyNumberFormat="1" applyFont="1" applyFill="1" applyProtection="1"/>
    <xf numFmtId="3" fontId="7" fillId="0" borderId="0" xfId="2" applyNumberFormat="1" applyFont="1" applyFill="1" applyBorder="1" applyAlignment="1">
      <alignment horizontal="center"/>
    </xf>
    <xf numFmtId="0" fontId="6" fillId="8" borderId="0" xfId="3" applyFont="1" applyFill="1" applyBorder="1" applyAlignment="1"/>
    <xf numFmtId="0" fontId="6" fillId="8" borderId="0" xfId="3" applyFont="1" applyFill="1" applyBorder="1" applyAlignment="1">
      <alignment horizontal="left"/>
    </xf>
    <xf numFmtId="0" fontId="6" fillId="8" borderId="0" xfId="3" applyFont="1" applyFill="1" applyBorder="1" applyAlignment="1">
      <alignment horizontal="center"/>
    </xf>
    <xf numFmtId="3" fontId="6" fillId="8" borderId="0" xfId="2" applyNumberFormat="1" applyFont="1" applyFill="1" applyBorder="1" applyAlignment="1">
      <alignment horizontal="center"/>
    </xf>
    <xf numFmtId="0" fontId="6" fillId="6" borderId="0" xfId="3" applyFont="1" applyFill="1" applyBorder="1" applyAlignment="1">
      <alignment horizontal="left"/>
    </xf>
    <xf numFmtId="0" fontId="6" fillId="0" borderId="3" xfId="3" applyFont="1" applyFill="1" applyBorder="1" applyAlignment="1">
      <alignment horizontal="center"/>
    </xf>
    <xf numFmtId="0" fontId="7" fillId="6" borderId="0" xfId="3" applyFont="1" applyFill="1" applyBorder="1" applyAlignment="1">
      <alignment horizontal="center"/>
    </xf>
    <xf numFmtId="0" fontId="7" fillId="6" borderId="0" xfId="3" applyFont="1" applyFill="1" applyBorder="1" applyAlignment="1">
      <alignment horizontal="left"/>
    </xf>
    <xf numFmtId="3" fontId="7" fillId="6" borderId="0" xfId="2" applyNumberFormat="1" applyFont="1" applyFill="1" applyBorder="1" applyAlignment="1">
      <alignment horizontal="center"/>
    </xf>
    <xf numFmtId="3" fontId="7" fillId="8" borderId="0" xfId="2" applyNumberFormat="1" applyFont="1" applyFill="1" applyBorder="1" applyAlignment="1">
      <alignment horizontal="center"/>
    </xf>
    <xf numFmtId="0" fontId="7" fillId="6" borderId="0" xfId="3" quotePrefix="1" applyFont="1" applyFill="1" applyBorder="1" applyAlignment="1">
      <alignment horizontal="center"/>
    </xf>
    <xf numFmtId="0" fontId="7" fillId="8" borderId="0" xfId="3" applyFont="1" applyFill="1" applyBorder="1" applyAlignment="1">
      <alignment horizontal="center"/>
    </xf>
    <xf numFmtId="0" fontId="0" fillId="0" borderId="0" xfId="0" applyFont="1"/>
    <xf numFmtId="3" fontId="7" fillId="6" borderId="0" xfId="2" quotePrefix="1" applyNumberFormat="1" applyFont="1" applyFill="1" applyBorder="1" applyAlignment="1">
      <alignment horizontal="center"/>
    </xf>
    <xf numFmtId="0" fontId="11" fillId="4" borderId="0" xfId="3" applyFont="1" applyFill="1" applyBorder="1" applyAlignment="1">
      <alignment horizontal="left"/>
    </xf>
    <xf numFmtId="0" fontId="11" fillId="4" borderId="0" xfId="3" applyFont="1" applyFill="1" applyBorder="1" applyAlignment="1">
      <alignment horizontal="center"/>
    </xf>
    <xf numFmtId="167" fontId="7" fillId="6" borderId="0" xfId="3" applyNumberFormat="1" applyFont="1" applyFill="1" applyBorder="1" applyAlignment="1">
      <alignment horizontal="center"/>
    </xf>
    <xf numFmtId="4" fontId="7" fillId="6" borderId="0" xfId="2" applyNumberFormat="1" applyFont="1" applyFill="1" applyBorder="1" applyAlignment="1">
      <alignment horizontal="center"/>
    </xf>
  </cellXfs>
  <cellStyles count="4">
    <cellStyle name="ligne" xfId="1" xr:uid="{00000000-0005-0000-0000-000000000000}"/>
    <cellStyle name="Milliers" xfId="2" builtinId="3"/>
    <cellStyle name="Normal" xfId="0" builtinId="0"/>
    <cellStyle name="TITCOL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1"/>
        <c:ser>
          <c:idx val="0"/>
          <c:order val="0"/>
          <c:spPr>
            <a:ln w="25400">
              <a:noFill/>
            </a:ln>
          </c:spPr>
          <c:marker>
            <c:symbol val="circle"/>
            <c:size val="6"/>
          </c:marker>
          <c:dPt>
            <c:idx val="0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tint val="98000"/>
                        <a:lumMod val="114000"/>
                      </a:schemeClr>
                    </a:gs>
                    <a:gs pos="100000">
                      <a:schemeClr val="accent1"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1"/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53A-46CC-B35A-4574137AC9CD}"/>
              </c:ext>
            </c:extLst>
          </c:dPt>
          <c:dPt>
            <c:idx val="1"/>
            <c:marker>
              <c:symbol val="circle"/>
              <c:size val="6"/>
              <c:spPr>
                <a:gradFill rotWithShape="1">
                  <a:gsLst>
                    <a:gs pos="0">
                      <a:schemeClr val="accent2">
                        <a:tint val="98000"/>
                        <a:lumMod val="114000"/>
                      </a:schemeClr>
                    </a:gs>
                    <a:gs pos="100000">
                      <a:schemeClr val="accent2"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2"/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53A-46CC-B35A-4574137AC9CD}"/>
              </c:ext>
            </c:extLst>
          </c:dPt>
          <c:dPt>
            <c:idx val="2"/>
            <c:marker>
              <c:symbol val="circle"/>
              <c:size val="6"/>
              <c:spPr>
                <a:gradFill rotWithShape="1">
                  <a:gsLst>
                    <a:gs pos="0">
                      <a:schemeClr val="accent3">
                        <a:tint val="98000"/>
                        <a:lumMod val="114000"/>
                      </a:schemeClr>
                    </a:gs>
                    <a:gs pos="100000">
                      <a:schemeClr val="accent3"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3"/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53A-46CC-B35A-4574137AC9CD}"/>
              </c:ext>
            </c:extLst>
          </c:dPt>
          <c:dPt>
            <c:idx val="3"/>
            <c:marker>
              <c:symbol val="circle"/>
              <c:size val="6"/>
              <c:spPr>
                <a:gradFill rotWithShape="1">
                  <a:gsLst>
                    <a:gs pos="0">
                      <a:schemeClr val="accent4">
                        <a:tint val="98000"/>
                        <a:lumMod val="114000"/>
                      </a:schemeClr>
                    </a:gs>
                    <a:gs pos="100000">
                      <a:schemeClr val="accent4"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4"/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53A-46CC-B35A-4574137AC9CD}"/>
              </c:ext>
            </c:extLst>
          </c:dPt>
          <c:dPt>
            <c:idx val="4"/>
            <c:marker>
              <c:symbol val="circle"/>
              <c:size val="6"/>
              <c:spPr>
                <a:gradFill rotWithShape="1">
                  <a:gsLst>
                    <a:gs pos="0">
                      <a:schemeClr val="accent5">
                        <a:tint val="98000"/>
                        <a:lumMod val="114000"/>
                      </a:schemeClr>
                    </a:gs>
                    <a:gs pos="100000">
                      <a:schemeClr val="accent5"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5"/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53A-46CC-B35A-4574137AC9CD}"/>
              </c:ext>
            </c:extLst>
          </c:dPt>
          <c:dPt>
            <c:idx val="5"/>
            <c:marker>
              <c:symbol val="circle"/>
              <c:size val="6"/>
              <c:spPr>
                <a:gradFill rotWithShape="1">
                  <a:gsLst>
                    <a:gs pos="0">
                      <a:schemeClr val="accent6">
                        <a:tint val="98000"/>
                        <a:lumMod val="114000"/>
                      </a:schemeClr>
                    </a:gs>
                    <a:gs pos="100000">
                      <a:schemeClr val="accent6"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6"/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53A-46CC-B35A-4574137AC9CD}"/>
              </c:ext>
            </c:extLst>
          </c:dPt>
          <c:dPt>
            <c:idx val="6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lumMod val="60000"/>
                        <a:tint val="98000"/>
                        <a:lumMod val="114000"/>
                      </a:schemeClr>
                    </a:gs>
                    <a:gs pos="100000">
                      <a:schemeClr val="accent1">
                        <a:lumMod val="6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53A-46CC-B35A-4574137AC9CD}"/>
              </c:ext>
            </c:extLst>
          </c:dPt>
          <c:dPt>
            <c:idx val="7"/>
            <c:marker>
              <c:symbol val="circle"/>
              <c:size val="6"/>
              <c:spPr>
                <a:gradFill rotWithShape="1">
                  <a:gsLst>
                    <a:gs pos="0">
                      <a:schemeClr val="accent2">
                        <a:lumMod val="60000"/>
                        <a:tint val="98000"/>
                        <a:lumMod val="114000"/>
                      </a:schemeClr>
                    </a:gs>
                    <a:gs pos="100000">
                      <a:schemeClr val="accent2">
                        <a:lumMod val="6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2">
                      <a:lumMod val="6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53A-46CC-B35A-4574137AC9CD}"/>
              </c:ext>
            </c:extLst>
          </c:dPt>
          <c:dPt>
            <c:idx val="8"/>
            <c:marker>
              <c:symbol val="circle"/>
              <c:size val="6"/>
              <c:spPr>
                <a:gradFill rotWithShape="1">
                  <a:gsLst>
                    <a:gs pos="0">
                      <a:schemeClr val="accent3">
                        <a:lumMod val="60000"/>
                        <a:tint val="98000"/>
                        <a:lumMod val="114000"/>
                      </a:schemeClr>
                    </a:gs>
                    <a:gs pos="100000">
                      <a:schemeClr val="accent3">
                        <a:lumMod val="6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3">
                      <a:lumMod val="6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53A-46CC-B35A-4574137AC9CD}"/>
              </c:ext>
            </c:extLst>
          </c:dPt>
          <c:dPt>
            <c:idx val="9"/>
            <c:marker>
              <c:symbol val="circle"/>
              <c:size val="6"/>
              <c:spPr>
                <a:gradFill rotWithShape="1">
                  <a:gsLst>
                    <a:gs pos="0">
                      <a:schemeClr val="accent4">
                        <a:lumMod val="60000"/>
                        <a:tint val="98000"/>
                        <a:lumMod val="114000"/>
                      </a:schemeClr>
                    </a:gs>
                    <a:gs pos="100000">
                      <a:schemeClr val="accent4">
                        <a:lumMod val="6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4">
                      <a:lumMod val="6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A53A-46CC-B35A-4574137AC9CD}"/>
              </c:ext>
            </c:extLst>
          </c:dPt>
          <c:dPt>
            <c:idx val="10"/>
            <c:marker>
              <c:symbol val="circle"/>
              <c:size val="6"/>
              <c:spPr>
                <a:gradFill rotWithShape="1">
                  <a:gsLst>
                    <a:gs pos="0">
                      <a:schemeClr val="accent5">
                        <a:lumMod val="60000"/>
                        <a:tint val="98000"/>
                        <a:lumMod val="114000"/>
                      </a:schemeClr>
                    </a:gs>
                    <a:gs pos="100000">
                      <a:schemeClr val="accent5">
                        <a:lumMod val="6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5">
                      <a:lumMod val="6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A53A-46CC-B35A-4574137AC9CD}"/>
              </c:ext>
            </c:extLst>
          </c:dPt>
          <c:dPt>
            <c:idx val="11"/>
            <c:marker>
              <c:symbol val="circle"/>
              <c:size val="6"/>
              <c:spPr>
                <a:gradFill rotWithShape="1">
                  <a:gsLst>
                    <a:gs pos="0">
                      <a:schemeClr val="accent6">
                        <a:lumMod val="60000"/>
                        <a:tint val="98000"/>
                        <a:lumMod val="114000"/>
                      </a:schemeClr>
                    </a:gs>
                    <a:gs pos="100000">
                      <a:schemeClr val="accent6">
                        <a:lumMod val="6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6">
                      <a:lumMod val="6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A53A-46CC-B35A-4574137AC9CD}"/>
              </c:ext>
            </c:extLst>
          </c:dPt>
          <c:dPt>
            <c:idx val="12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lumMod val="80000"/>
                        <a:lumOff val="20000"/>
                        <a:tint val="98000"/>
                        <a:lumMod val="114000"/>
                      </a:schemeClr>
                    </a:gs>
                    <a:gs pos="100000">
                      <a:schemeClr val="accent1">
                        <a:lumMod val="80000"/>
                        <a:lumOff val="2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1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A53A-46CC-B35A-4574137AC9CD}"/>
              </c:ext>
            </c:extLst>
          </c:dPt>
          <c:dPt>
            <c:idx val="13"/>
            <c:marker>
              <c:symbol val="circle"/>
              <c:size val="6"/>
              <c:spPr>
                <a:gradFill rotWithShape="1">
                  <a:gsLst>
                    <a:gs pos="0">
                      <a:schemeClr val="accent2">
                        <a:lumMod val="80000"/>
                        <a:lumOff val="20000"/>
                        <a:tint val="98000"/>
                        <a:lumMod val="114000"/>
                      </a:schemeClr>
                    </a:gs>
                    <a:gs pos="100000">
                      <a:schemeClr val="accent2">
                        <a:lumMod val="80000"/>
                        <a:lumOff val="2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2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A53A-46CC-B35A-4574137AC9CD}"/>
              </c:ext>
            </c:extLst>
          </c:dPt>
          <c:dPt>
            <c:idx val="14"/>
            <c:marker>
              <c:symbol val="circle"/>
              <c:size val="6"/>
              <c:spPr>
                <a:gradFill rotWithShape="1">
                  <a:gsLst>
                    <a:gs pos="0">
                      <a:schemeClr val="accent3">
                        <a:lumMod val="80000"/>
                        <a:lumOff val="20000"/>
                        <a:tint val="98000"/>
                        <a:lumMod val="114000"/>
                      </a:schemeClr>
                    </a:gs>
                    <a:gs pos="100000">
                      <a:schemeClr val="accent3">
                        <a:lumMod val="80000"/>
                        <a:lumOff val="2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3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A53A-46CC-B35A-4574137AC9CD}"/>
              </c:ext>
            </c:extLst>
          </c:dPt>
          <c:dPt>
            <c:idx val="15"/>
            <c:marker>
              <c:symbol val="circle"/>
              <c:size val="6"/>
              <c:spPr>
                <a:gradFill rotWithShape="1">
                  <a:gsLst>
                    <a:gs pos="0">
                      <a:schemeClr val="accent4">
                        <a:lumMod val="80000"/>
                        <a:lumOff val="20000"/>
                        <a:tint val="98000"/>
                        <a:lumMod val="114000"/>
                      </a:schemeClr>
                    </a:gs>
                    <a:gs pos="100000">
                      <a:schemeClr val="accent4">
                        <a:lumMod val="80000"/>
                        <a:lumOff val="2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4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A53A-46CC-B35A-4574137AC9CD}"/>
              </c:ext>
            </c:extLst>
          </c:dPt>
          <c:dPt>
            <c:idx val="16"/>
            <c:marker>
              <c:symbol val="circle"/>
              <c:size val="6"/>
              <c:spPr>
                <a:gradFill rotWithShape="1">
                  <a:gsLst>
                    <a:gs pos="0">
                      <a:schemeClr val="accent5">
                        <a:lumMod val="80000"/>
                        <a:lumOff val="20000"/>
                        <a:tint val="98000"/>
                        <a:lumMod val="114000"/>
                      </a:schemeClr>
                    </a:gs>
                    <a:gs pos="100000">
                      <a:schemeClr val="accent5">
                        <a:lumMod val="80000"/>
                        <a:lumOff val="2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5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A53A-46CC-B35A-4574137AC9CD}"/>
              </c:ext>
            </c:extLst>
          </c:dPt>
          <c:dPt>
            <c:idx val="17"/>
            <c:marker>
              <c:symbol val="circle"/>
              <c:size val="6"/>
              <c:spPr>
                <a:gradFill rotWithShape="1">
                  <a:gsLst>
                    <a:gs pos="0">
                      <a:schemeClr val="accent6">
                        <a:lumMod val="80000"/>
                        <a:lumOff val="20000"/>
                        <a:tint val="98000"/>
                        <a:lumMod val="114000"/>
                      </a:schemeClr>
                    </a:gs>
                    <a:gs pos="100000">
                      <a:schemeClr val="accent6">
                        <a:lumMod val="80000"/>
                        <a:lumOff val="2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6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A53A-46CC-B35A-4574137AC9CD}"/>
              </c:ext>
            </c:extLst>
          </c:dPt>
          <c:dPt>
            <c:idx val="18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lumMod val="80000"/>
                        <a:tint val="98000"/>
                        <a:lumMod val="114000"/>
                      </a:schemeClr>
                    </a:gs>
                    <a:gs pos="100000">
                      <a:schemeClr val="accent1">
                        <a:lumMod val="8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1">
                      <a:lumMod val="8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A53A-46CC-B35A-4574137AC9CD}"/>
              </c:ext>
            </c:extLst>
          </c:dPt>
          <c:dPt>
            <c:idx val="19"/>
            <c:marker>
              <c:symbol val="circle"/>
              <c:size val="6"/>
              <c:spPr>
                <a:gradFill rotWithShape="1">
                  <a:gsLst>
                    <a:gs pos="0">
                      <a:schemeClr val="accent2">
                        <a:lumMod val="80000"/>
                        <a:tint val="98000"/>
                        <a:lumMod val="114000"/>
                      </a:schemeClr>
                    </a:gs>
                    <a:gs pos="100000">
                      <a:schemeClr val="accent2">
                        <a:lumMod val="8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2">
                      <a:lumMod val="8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A53A-46CC-B35A-4574137AC9CD}"/>
              </c:ext>
            </c:extLst>
          </c:dPt>
          <c:dPt>
            <c:idx val="20"/>
            <c:marker>
              <c:symbol val="circle"/>
              <c:size val="6"/>
              <c:spPr>
                <a:gradFill rotWithShape="1">
                  <a:gsLst>
                    <a:gs pos="0">
                      <a:schemeClr val="accent3">
                        <a:lumMod val="80000"/>
                        <a:tint val="98000"/>
                        <a:lumMod val="114000"/>
                      </a:schemeClr>
                    </a:gs>
                    <a:gs pos="100000">
                      <a:schemeClr val="accent3">
                        <a:lumMod val="8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3">
                      <a:lumMod val="8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A53A-46CC-B35A-4574137AC9CD}"/>
              </c:ext>
            </c:extLst>
          </c:dPt>
          <c:dPt>
            <c:idx val="21"/>
            <c:marker>
              <c:symbol val="circle"/>
              <c:size val="6"/>
              <c:spPr>
                <a:gradFill rotWithShape="1">
                  <a:gsLst>
                    <a:gs pos="0">
                      <a:schemeClr val="accent4">
                        <a:lumMod val="80000"/>
                        <a:tint val="98000"/>
                        <a:lumMod val="114000"/>
                      </a:schemeClr>
                    </a:gs>
                    <a:gs pos="100000">
                      <a:schemeClr val="accent4">
                        <a:lumMod val="8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4">
                      <a:lumMod val="8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A53A-46CC-B35A-4574137AC9CD}"/>
              </c:ext>
            </c:extLst>
          </c:dPt>
          <c:dPt>
            <c:idx val="22"/>
            <c:marker>
              <c:symbol val="circle"/>
              <c:size val="6"/>
              <c:spPr>
                <a:gradFill rotWithShape="1">
                  <a:gsLst>
                    <a:gs pos="0">
                      <a:schemeClr val="accent5">
                        <a:lumMod val="80000"/>
                        <a:tint val="98000"/>
                        <a:lumMod val="114000"/>
                      </a:schemeClr>
                    </a:gs>
                    <a:gs pos="100000">
                      <a:schemeClr val="accent5">
                        <a:lumMod val="8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5">
                      <a:lumMod val="8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A53A-46CC-B35A-4574137AC9CD}"/>
              </c:ext>
            </c:extLst>
          </c:dPt>
          <c:dPt>
            <c:idx val="23"/>
            <c:marker>
              <c:symbol val="circle"/>
              <c:size val="6"/>
              <c:spPr>
                <a:gradFill rotWithShape="1">
                  <a:gsLst>
                    <a:gs pos="0">
                      <a:schemeClr val="accent6">
                        <a:lumMod val="80000"/>
                        <a:tint val="98000"/>
                        <a:lumMod val="114000"/>
                      </a:schemeClr>
                    </a:gs>
                    <a:gs pos="100000">
                      <a:schemeClr val="accent6">
                        <a:lumMod val="8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6">
                      <a:lumMod val="8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A53A-46CC-B35A-4574137AC9CD}"/>
              </c:ext>
            </c:extLst>
          </c:dPt>
          <c:dPt>
            <c:idx val="24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lumMod val="60000"/>
                        <a:lumOff val="40000"/>
                        <a:tint val="98000"/>
                        <a:lumMod val="114000"/>
                      </a:schemeClr>
                    </a:gs>
                    <a:gs pos="100000">
                      <a:schemeClr val="accent1">
                        <a:lumMod val="60000"/>
                        <a:lumOff val="4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1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A53A-46CC-B35A-4574137AC9CD}"/>
              </c:ext>
            </c:extLst>
          </c:dPt>
          <c:dPt>
            <c:idx val="25"/>
            <c:marker>
              <c:symbol val="circle"/>
              <c:size val="6"/>
              <c:spPr>
                <a:gradFill rotWithShape="1">
                  <a:gsLst>
                    <a:gs pos="0">
                      <a:schemeClr val="accent2">
                        <a:lumMod val="60000"/>
                        <a:lumOff val="40000"/>
                        <a:tint val="98000"/>
                        <a:lumMod val="114000"/>
                      </a:schemeClr>
                    </a:gs>
                    <a:gs pos="100000">
                      <a:schemeClr val="accent2">
                        <a:lumMod val="60000"/>
                        <a:lumOff val="4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A53A-46CC-B35A-4574137AC9CD}"/>
              </c:ext>
            </c:extLst>
          </c:dPt>
          <c:dPt>
            <c:idx val="26"/>
            <c:marker>
              <c:symbol val="circle"/>
              <c:size val="6"/>
              <c:spPr>
                <a:gradFill rotWithShape="1">
                  <a:gsLst>
                    <a:gs pos="0">
                      <a:schemeClr val="accent3">
                        <a:lumMod val="60000"/>
                        <a:lumOff val="40000"/>
                        <a:tint val="98000"/>
                        <a:lumMod val="114000"/>
                      </a:schemeClr>
                    </a:gs>
                    <a:gs pos="100000">
                      <a:schemeClr val="accent3">
                        <a:lumMod val="60000"/>
                        <a:lumOff val="4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3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A53A-46CC-B35A-4574137AC9CD}"/>
              </c:ext>
            </c:extLst>
          </c:dPt>
          <c:dPt>
            <c:idx val="27"/>
            <c:marker>
              <c:symbol val="circle"/>
              <c:size val="6"/>
              <c:spPr>
                <a:gradFill rotWithShape="1">
                  <a:gsLst>
                    <a:gs pos="0">
                      <a:schemeClr val="accent4">
                        <a:lumMod val="60000"/>
                        <a:lumOff val="40000"/>
                        <a:tint val="98000"/>
                        <a:lumMod val="114000"/>
                      </a:schemeClr>
                    </a:gs>
                    <a:gs pos="100000">
                      <a:schemeClr val="accent4">
                        <a:lumMod val="60000"/>
                        <a:lumOff val="4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4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A53A-46CC-B35A-4574137AC9CD}"/>
              </c:ext>
            </c:extLst>
          </c:dPt>
          <c:dPt>
            <c:idx val="28"/>
            <c:marker>
              <c:symbol val="circle"/>
              <c:size val="6"/>
              <c:spPr>
                <a:gradFill rotWithShape="1">
                  <a:gsLst>
                    <a:gs pos="0">
                      <a:schemeClr val="accent5">
                        <a:lumMod val="60000"/>
                        <a:lumOff val="40000"/>
                        <a:tint val="98000"/>
                        <a:lumMod val="114000"/>
                      </a:schemeClr>
                    </a:gs>
                    <a:gs pos="100000">
                      <a:schemeClr val="accent5">
                        <a:lumMod val="60000"/>
                        <a:lumOff val="4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5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A53A-46CC-B35A-4574137AC9CD}"/>
              </c:ext>
            </c:extLst>
          </c:dPt>
          <c:dPt>
            <c:idx val="29"/>
            <c:marker>
              <c:symbol val="circle"/>
              <c:size val="6"/>
              <c:spPr>
                <a:gradFill rotWithShape="1">
                  <a:gsLst>
                    <a:gs pos="0">
                      <a:schemeClr val="accent6">
                        <a:lumMod val="60000"/>
                        <a:lumOff val="40000"/>
                        <a:tint val="98000"/>
                        <a:lumMod val="114000"/>
                      </a:schemeClr>
                    </a:gs>
                    <a:gs pos="100000">
                      <a:schemeClr val="accent6">
                        <a:lumMod val="60000"/>
                        <a:lumOff val="4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6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A53A-46CC-B35A-4574137AC9CD}"/>
              </c:ext>
            </c:extLst>
          </c:dPt>
          <c:dPt>
            <c:idx val="30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lumMod val="50000"/>
                        <a:tint val="98000"/>
                        <a:lumMod val="114000"/>
                      </a:schemeClr>
                    </a:gs>
                    <a:gs pos="100000">
                      <a:schemeClr val="accent1">
                        <a:lumMod val="5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1">
                      <a:lumMod val="5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A53A-46CC-B35A-4574137AC9CD}"/>
              </c:ext>
            </c:extLst>
          </c:dPt>
          <c:dPt>
            <c:idx val="31"/>
            <c:marker>
              <c:symbol val="circle"/>
              <c:size val="6"/>
              <c:spPr>
                <a:gradFill rotWithShape="1">
                  <a:gsLst>
                    <a:gs pos="0">
                      <a:schemeClr val="accent2">
                        <a:lumMod val="50000"/>
                        <a:tint val="98000"/>
                        <a:lumMod val="114000"/>
                      </a:schemeClr>
                    </a:gs>
                    <a:gs pos="100000">
                      <a:schemeClr val="accent2">
                        <a:lumMod val="5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2">
                      <a:lumMod val="5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A53A-46CC-B35A-4574137AC9CD}"/>
              </c:ext>
            </c:extLst>
          </c:dPt>
          <c:dPt>
            <c:idx val="32"/>
            <c:marker>
              <c:symbol val="circle"/>
              <c:size val="6"/>
              <c:spPr>
                <a:gradFill rotWithShape="1">
                  <a:gsLst>
                    <a:gs pos="0">
                      <a:schemeClr val="accent3">
                        <a:lumMod val="50000"/>
                        <a:tint val="98000"/>
                        <a:lumMod val="114000"/>
                      </a:schemeClr>
                    </a:gs>
                    <a:gs pos="100000">
                      <a:schemeClr val="accent3">
                        <a:lumMod val="5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3">
                      <a:lumMod val="5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A53A-46CC-B35A-4574137AC9CD}"/>
              </c:ext>
            </c:extLst>
          </c:dPt>
          <c:dPt>
            <c:idx val="33"/>
            <c:marker>
              <c:symbol val="circle"/>
              <c:size val="6"/>
              <c:spPr>
                <a:gradFill rotWithShape="1">
                  <a:gsLst>
                    <a:gs pos="0">
                      <a:schemeClr val="accent4">
                        <a:lumMod val="50000"/>
                        <a:tint val="98000"/>
                        <a:lumMod val="114000"/>
                      </a:schemeClr>
                    </a:gs>
                    <a:gs pos="100000">
                      <a:schemeClr val="accent4">
                        <a:lumMod val="5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4">
                      <a:lumMod val="5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A53A-46CC-B35A-4574137AC9CD}"/>
              </c:ext>
            </c:extLst>
          </c:dPt>
          <c:dPt>
            <c:idx val="34"/>
            <c:marker>
              <c:symbol val="circle"/>
              <c:size val="6"/>
              <c:spPr>
                <a:gradFill rotWithShape="1">
                  <a:gsLst>
                    <a:gs pos="0">
                      <a:schemeClr val="accent5">
                        <a:lumMod val="50000"/>
                        <a:tint val="98000"/>
                        <a:lumMod val="114000"/>
                      </a:schemeClr>
                    </a:gs>
                    <a:gs pos="100000">
                      <a:schemeClr val="accent5">
                        <a:lumMod val="5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5">
                      <a:lumMod val="5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A53A-46CC-B35A-4574137AC9CD}"/>
              </c:ext>
            </c:extLst>
          </c:dPt>
          <c:dPt>
            <c:idx val="35"/>
            <c:marker>
              <c:symbol val="circle"/>
              <c:size val="6"/>
              <c:spPr>
                <a:gradFill rotWithShape="1">
                  <a:gsLst>
                    <a:gs pos="0">
                      <a:schemeClr val="accent6">
                        <a:lumMod val="50000"/>
                        <a:tint val="98000"/>
                        <a:lumMod val="114000"/>
                      </a:schemeClr>
                    </a:gs>
                    <a:gs pos="100000">
                      <a:schemeClr val="accent6">
                        <a:lumMod val="5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6">
                      <a:lumMod val="5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A53A-46CC-B35A-4574137AC9CD}"/>
              </c:ext>
            </c:extLst>
          </c:dPt>
          <c:dPt>
            <c:idx val="36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lumMod val="70000"/>
                        <a:lumOff val="30000"/>
                        <a:tint val="98000"/>
                        <a:lumMod val="114000"/>
                      </a:schemeClr>
                    </a:gs>
                    <a:gs pos="100000">
                      <a:schemeClr val="accent1">
                        <a:lumMod val="70000"/>
                        <a:lumOff val="3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1">
                      <a:lumMod val="70000"/>
                      <a:lumOff val="3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A53A-46CC-B35A-4574137AC9CD}"/>
              </c:ext>
            </c:extLst>
          </c:dPt>
          <c:dPt>
            <c:idx val="37"/>
            <c:marker>
              <c:symbol val="circle"/>
              <c:size val="6"/>
              <c:spPr>
                <a:gradFill rotWithShape="1">
                  <a:gsLst>
                    <a:gs pos="0">
                      <a:schemeClr val="accent2">
                        <a:lumMod val="70000"/>
                        <a:lumOff val="30000"/>
                        <a:tint val="98000"/>
                        <a:lumMod val="114000"/>
                      </a:schemeClr>
                    </a:gs>
                    <a:gs pos="100000">
                      <a:schemeClr val="accent2">
                        <a:lumMod val="70000"/>
                        <a:lumOff val="3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2">
                      <a:lumMod val="70000"/>
                      <a:lumOff val="3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B-A53A-46CC-B35A-4574137AC9CD}"/>
              </c:ext>
            </c:extLst>
          </c:dPt>
          <c:dPt>
            <c:idx val="38"/>
            <c:marker>
              <c:symbol val="circle"/>
              <c:size val="6"/>
              <c:spPr>
                <a:gradFill rotWithShape="1">
                  <a:gsLst>
                    <a:gs pos="0">
                      <a:schemeClr val="accent3">
                        <a:lumMod val="70000"/>
                        <a:lumOff val="30000"/>
                        <a:tint val="98000"/>
                        <a:lumMod val="114000"/>
                      </a:schemeClr>
                    </a:gs>
                    <a:gs pos="100000">
                      <a:schemeClr val="accent3">
                        <a:lumMod val="70000"/>
                        <a:lumOff val="3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3">
                      <a:lumMod val="70000"/>
                      <a:lumOff val="3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D-A53A-46CC-B35A-4574137AC9CD}"/>
              </c:ext>
            </c:extLst>
          </c:dPt>
          <c:dPt>
            <c:idx val="39"/>
            <c:marker>
              <c:symbol val="circle"/>
              <c:size val="6"/>
              <c:spPr>
                <a:gradFill rotWithShape="1">
                  <a:gsLst>
                    <a:gs pos="0">
                      <a:schemeClr val="accent4">
                        <a:lumMod val="70000"/>
                        <a:lumOff val="30000"/>
                        <a:tint val="98000"/>
                        <a:lumMod val="114000"/>
                      </a:schemeClr>
                    </a:gs>
                    <a:gs pos="100000">
                      <a:schemeClr val="accent4">
                        <a:lumMod val="70000"/>
                        <a:lumOff val="3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4">
                      <a:lumMod val="70000"/>
                      <a:lumOff val="3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F-A53A-46CC-B35A-4574137AC9CD}"/>
              </c:ext>
            </c:extLst>
          </c:dPt>
          <c:dPt>
            <c:idx val="40"/>
            <c:marker>
              <c:symbol val="circle"/>
              <c:size val="6"/>
              <c:spPr>
                <a:gradFill rotWithShape="1">
                  <a:gsLst>
                    <a:gs pos="0">
                      <a:schemeClr val="accent5">
                        <a:lumMod val="70000"/>
                        <a:lumOff val="30000"/>
                        <a:tint val="98000"/>
                        <a:lumMod val="114000"/>
                      </a:schemeClr>
                    </a:gs>
                    <a:gs pos="100000">
                      <a:schemeClr val="accent5">
                        <a:lumMod val="70000"/>
                        <a:lumOff val="3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5">
                      <a:lumMod val="70000"/>
                      <a:lumOff val="3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1-A53A-46CC-B35A-4574137AC9CD}"/>
              </c:ext>
            </c:extLst>
          </c:dPt>
          <c:dPt>
            <c:idx val="41"/>
            <c:marker>
              <c:symbol val="circle"/>
              <c:size val="6"/>
              <c:spPr>
                <a:gradFill rotWithShape="1">
                  <a:gsLst>
                    <a:gs pos="0">
                      <a:schemeClr val="accent6">
                        <a:lumMod val="70000"/>
                        <a:lumOff val="30000"/>
                        <a:tint val="98000"/>
                        <a:lumMod val="114000"/>
                      </a:schemeClr>
                    </a:gs>
                    <a:gs pos="100000">
                      <a:schemeClr val="accent6">
                        <a:lumMod val="70000"/>
                        <a:lumOff val="3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6">
                      <a:lumMod val="70000"/>
                      <a:lumOff val="3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3-A53A-46CC-B35A-4574137AC9CD}"/>
              </c:ext>
            </c:extLst>
          </c:dPt>
          <c:dPt>
            <c:idx val="42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lumMod val="70000"/>
                        <a:tint val="98000"/>
                        <a:lumMod val="114000"/>
                      </a:schemeClr>
                    </a:gs>
                    <a:gs pos="100000">
                      <a:schemeClr val="accent1">
                        <a:lumMod val="7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1">
                      <a:lumMod val="7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5-A53A-46CC-B35A-4574137AC9CD}"/>
              </c:ext>
            </c:extLst>
          </c:dPt>
          <c:dPt>
            <c:idx val="43"/>
            <c:marker>
              <c:symbol val="circle"/>
              <c:size val="6"/>
              <c:spPr>
                <a:gradFill rotWithShape="1">
                  <a:gsLst>
                    <a:gs pos="0">
                      <a:schemeClr val="accent2">
                        <a:lumMod val="70000"/>
                        <a:tint val="98000"/>
                        <a:lumMod val="114000"/>
                      </a:schemeClr>
                    </a:gs>
                    <a:gs pos="100000">
                      <a:schemeClr val="accent2">
                        <a:lumMod val="7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2">
                      <a:lumMod val="7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7-A53A-46CC-B35A-4574137AC9CD}"/>
              </c:ext>
            </c:extLst>
          </c:dPt>
          <c:dPt>
            <c:idx val="44"/>
            <c:marker>
              <c:symbol val="circle"/>
              <c:size val="6"/>
              <c:spPr>
                <a:gradFill rotWithShape="1">
                  <a:gsLst>
                    <a:gs pos="0">
                      <a:schemeClr val="accent3">
                        <a:lumMod val="70000"/>
                        <a:tint val="98000"/>
                        <a:lumMod val="114000"/>
                      </a:schemeClr>
                    </a:gs>
                    <a:gs pos="100000">
                      <a:schemeClr val="accent3">
                        <a:lumMod val="7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3">
                      <a:lumMod val="7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9-A53A-46CC-B35A-4574137AC9CD}"/>
              </c:ext>
            </c:extLst>
          </c:dPt>
          <c:dPt>
            <c:idx val="45"/>
            <c:marker>
              <c:symbol val="circle"/>
              <c:size val="6"/>
              <c:spPr>
                <a:gradFill rotWithShape="1">
                  <a:gsLst>
                    <a:gs pos="0">
                      <a:schemeClr val="accent4">
                        <a:lumMod val="70000"/>
                        <a:tint val="98000"/>
                        <a:lumMod val="114000"/>
                      </a:schemeClr>
                    </a:gs>
                    <a:gs pos="100000">
                      <a:schemeClr val="accent4">
                        <a:lumMod val="7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4">
                      <a:lumMod val="7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A53A-46CC-B35A-4574137AC9CD}"/>
              </c:ext>
            </c:extLst>
          </c:dPt>
          <c:dPt>
            <c:idx val="46"/>
            <c:marker>
              <c:symbol val="circle"/>
              <c:size val="6"/>
              <c:spPr>
                <a:gradFill rotWithShape="1">
                  <a:gsLst>
                    <a:gs pos="0">
                      <a:schemeClr val="accent5">
                        <a:lumMod val="70000"/>
                        <a:tint val="98000"/>
                        <a:lumMod val="114000"/>
                      </a:schemeClr>
                    </a:gs>
                    <a:gs pos="100000">
                      <a:schemeClr val="accent5">
                        <a:lumMod val="7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5">
                      <a:lumMod val="7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A53A-46CC-B35A-4574137AC9CD}"/>
              </c:ext>
            </c:extLst>
          </c:dPt>
          <c:dPt>
            <c:idx val="47"/>
            <c:marker>
              <c:symbol val="circle"/>
              <c:size val="6"/>
              <c:spPr>
                <a:gradFill rotWithShape="1">
                  <a:gsLst>
                    <a:gs pos="0">
                      <a:schemeClr val="accent6">
                        <a:lumMod val="70000"/>
                        <a:tint val="98000"/>
                        <a:lumMod val="114000"/>
                      </a:schemeClr>
                    </a:gs>
                    <a:gs pos="100000">
                      <a:schemeClr val="accent6">
                        <a:lumMod val="7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6">
                      <a:lumMod val="7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A53A-46CC-B35A-4574137AC9CD}"/>
              </c:ext>
            </c:extLst>
          </c:dPt>
          <c:dPt>
            <c:idx val="48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lumMod val="50000"/>
                        <a:lumOff val="50000"/>
                        <a:tint val="98000"/>
                        <a:lumMod val="114000"/>
                      </a:schemeClr>
                    </a:gs>
                    <a:gs pos="100000">
                      <a:schemeClr val="accent1">
                        <a:lumMod val="50000"/>
                        <a:lumOff val="5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1">
                      <a:lumMod val="50000"/>
                      <a:lumOff val="5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A53A-46CC-B35A-4574137AC9CD}"/>
              </c:ext>
            </c:extLst>
          </c:dPt>
          <c:dPt>
            <c:idx val="49"/>
            <c:marker>
              <c:symbol val="circle"/>
              <c:size val="6"/>
              <c:spPr>
                <a:gradFill rotWithShape="1">
                  <a:gsLst>
                    <a:gs pos="0">
                      <a:schemeClr val="accent2">
                        <a:lumMod val="50000"/>
                        <a:lumOff val="50000"/>
                        <a:tint val="98000"/>
                        <a:lumMod val="114000"/>
                      </a:schemeClr>
                    </a:gs>
                    <a:gs pos="100000">
                      <a:schemeClr val="accent2">
                        <a:lumMod val="50000"/>
                        <a:lumOff val="5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2">
                      <a:lumMod val="50000"/>
                      <a:lumOff val="5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A53A-46CC-B35A-4574137AC9CD}"/>
              </c:ext>
            </c:extLst>
          </c:dPt>
          <c:dPt>
            <c:idx val="50"/>
            <c:marker>
              <c:symbol val="circle"/>
              <c:size val="6"/>
              <c:spPr>
                <a:gradFill rotWithShape="1">
                  <a:gsLst>
                    <a:gs pos="0">
                      <a:schemeClr val="accent3">
                        <a:lumMod val="50000"/>
                        <a:lumOff val="50000"/>
                        <a:tint val="98000"/>
                        <a:lumMod val="114000"/>
                      </a:schemeClr>
                    </a:gs>
                    <a:gs pos="100000">
                      <a:schemeClr val="accent3">
                        <a:lumMod val="50000"/>
                        <a:lumOff val="5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3">
                      <a:lumMod val="50000"/>
                      <a:lumOff val="5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A53A-46CC-B35A-4574137AC9CD}"/>
              </c:ext>
            </c:extLst>
          </c:dPt>
          <c:dPt>
            <c:idx val="51"/>
            <c:marker>
              <c:symbol val="circle"/>
              <c:size val="6"/>
              <c:spPr>
                <a:gradFill rotWithShape="1">
                  <a:gsLst>
                    <a:gs pos="0">
                      <a:schemeClr val="accent4">
                        <a:lumMod val="50000"/>
                        <a:lumOff val="50000"/>
                        <a:tint val="98000"/>
                        <a:lumMod val="114000"/>
                      </a:schemeClr>
                    </a:gs>
                    <a:gs pos="100000">
                      <a:schemeClr val="accent4">
                        <a:lumMod val="50000"/>
                        <a:lumOff val="5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4">
                      <a:lumMod val="50000"/>
                      <a:lumOff val="5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A53A-46CC-B35A-4574137AC9CD}"/>
              </c:ext>
            </c:extLst>
          </c:dPt>
          <c:dPt>
            <c:idx val="52"/>
            <c:marker>
              <c:symbol val="circle"/>
              <c:size val="6"/>
              <c:spPr>
                <a:gradFill rotWithShape="1">
                  <a:gsLst>
                    <a:gs pos="0">
                      <a:schemeClr val="accent5">
                        <a:lumMod val="50000"/>
                        <a:lumOff val="50000"/>
                        <a:tint val="98000"/>
                        <a:lumMod val="114000"/>
                      </a:schemeClr>
                    </a:gs>
                    <a:gs pos="100000">
                      <a:schemeClr val="accent5">
                        <a:lumMod val="50000"/>
                        <a:lumOff val="5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5">
                      <a:lumMod val="50000"/>
                      <a:lumOff val="5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9-A53A-46CC-B35A-4574137AC9CD}"/>
              </c:ext>
            </c:extLst>
          </c:dPt>
          <c:dPt>
            <c:idx val="53"/>
            <c:marker>
              <c:symbol val="circle"/>
              <c:size val="6"/>
              <c:spPr>
                <a:gradFill rotWithShape="1">
                  <a:gsLst>
                    <a:gs pos="0">
                      <a:schemeClr val="accent6">
                        <a:lumMod val="50000"/>
                        <a:lumOff val="50000"/>
                        <a:tint val="98000"/>
                        <a:lumMod val="114000"/>
                      </a:schemeClr>
                    </a:gs>
                    <a:gs pos="100000">
                      <a:schemeClr val="accent6">
                        <a:lumMod val="50000"/>
                        <a:lumOff val="5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6">
                      <a:lumMod val="50000"/>
                      <a:lumOff val="5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B-A53A-46CC-B35A-4574137AC9CD}"/>
              </c:ext>
            </c:extLst>
          </c:dPt>
          <c:dPt>
            <c:idx val="54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tint val="98000"/>
                        <a:lumMod val="114000"/>
                      </a:schemeClr>
                    </a:gs>
                    <a:gs pos="100000">
                      <a:schemeClr val="accent1"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1"/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D-A53A-46CC-B35A-4574137AC9CD}"/>
              </c:ext>
            </c:extLst>
          </c:dPt>
          <c:dPt>
            <c:idx val="55"/>
            <c:marker>
              <c:symbol val="circle"/>
              <c:size val="6"/>
              <c:spPr>
                <a:gradFill rotWithShape="1">
                  <a:gsLst>
                    <a:gs pos="0">
                      <a:schemeClr val="accent2">
                        <a:tint val="98000"/>
                        <a:lumMod val="114000"/>
                      </a:schemeClr>
                    </a:gs>
                    <a:gs pos="100000">
                      <a:schemeClr val="accent2"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2"/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F-A53A-46CC-B35A-4574137AC9CD}"/>
              </c:ext>
            </c:extLst>
          </c:dPt>
          <c:dPt>
            <c:idx val="56"/>
            <c:marker>
              <c:symbol val="circle"/>
              <c:size val="6"/>
              <c:spPr>
                <a:gradFill rotWithShape="1">
                  <a:gsLst>
                    <a:gs pos="0">
                      <a:schemeClr val="accent3">
                        <a:tint val="98000"/>
                        <a:lumMod val="114000"/>
                      </a:schemeClr>
                    </a:gs>
                    <a:gs pos="100000">
                      <a:schemeClr val="accent3"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3"/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1-A53A-46CC-B35A-4574137AC9CD}"/>
              </c:ext>
            </c:extLst>
          </c:dPt>
          <c:dPt>
            <c:idx val="57"/>
            <c:marker>
              <c:symbol val="circle"/>
              <c:size val="6"/>
              <c:spPr>
                <a:gradFill rotWithShape="1">
                  <a:gsLst>
                    <a:gs pos="0">
                      <a:schemeClr val="accent4">
                        <a:tint val="98000"/>
                        <a:lumMod val="114000"/>
                      </a:schemeClr>
                    </a:gs>
                    <a:gs pos="100000">
                      <a:schemeClr val="accent4"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4"/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3-A53A-46CC-B35A-4574137AC9CD}"/>
              </c:ext>
            </c:extLst>
          </c:dPt>
          <c:dPt>
            <c:idx val="58"/>
            <c:marker>
              <c:symbol val="circle"/>
              <c:size val="6"/>
              <c:spPr>
                <a:gradFill rotWithShape="1">
                  <a:gsLst>
                    <a:gs pos="0">
                      <a:schemeClr val="accent5">
                        <a:tint val="98000"/>
                        <a:lumMod val="114000"/>
                      </a:schemeClr>
                    </a:gs>
                    <a:gs pos="100000">
                      <a:schemeClr val="accent5"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5"/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5-A53A-46CC-B35A-4574137AC9CD}"/>
              </c:ext>
            </c:extLst>
          </c:dPt>
          <c:dPt>
            <c:idx val="59"/>
            <c:marker>
              <c:symbol val="circle"/>
              <c:size val="6"/>
              <c:spPr>
                <a:gradFill rotWithShape="1">
                  <a:gsLst>
                    <a:gs pos="0">
                      <a:schemeClr val="accent6">
                        <a:tint val="98000"/>
                        <a:lumMod val="114000"/>
                      </a:schemeClr>
                    </a:gs>
                    <a:gs pos="100000">
                      <a:schemeClr val="accent6"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6"/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7-A53A-46CC-B35A-4574137AC9CD}"/>
              </c:ext>
            </c:extLst>
          </c:dPt>
          <c:dPt>
            <c:idx val="60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lumMod val="60000"/>
                        <a:tint val="98000"/>
                        <a:lumMod val="114000"/>
                      </a:schemeClr>
                    </a:gs>
                    <a:gs pos="100000">
                      <a:schemeClr val="accent1">
                        <a:lumMod val="6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9-A53A-46CC-B35A-4574137AC9CD}"/>
              </c:ext>
            </c:extLst>
          </c:dPt>
          <c:trendline>
            <c:name>TREND</c:nam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1.3013232720909887E-2"/>
                  <c:y val="0.150112046339035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FONCSTAT!$C$3:$C$63</c:f>
              <c:numCache>
                <c:formatCode>#,##0</c:formatCode>
                <c:ptCount val="61"/>
                <c:pt idx="0">
                  <c:v>210</c:v>
                </c:pt>
                <c:pt idx="1">
                  <c:v>177</c:v>
                </c:pt>
                <c:pt idx="2">
                  <c:v>101</c:v>
                </c:pt>
                <c:pt idx="3">
                  <c:v>232</c:v>
                </c:pt>
                <c:pt idx="4">
                  <c:v>197</c:v>
                </c:pt>
                <c:pt idx="5">
                  <c:v>237</c:v>
                </c:pt>
                <c:pt idx="6">
                  <c:v>303</c:v>
                </c:pt>
                <c:pt idx="7">
                  <c:v>199</c:v>
                </c:pt>
                <c:pt idx="8">
                  <c:v>145</c:v>
                </c:pt>
                <c:pt idx="9">
                  <c:v>199</c:v>
                </c:pt>
                <c:pt idx="10">
                  <c:v>230</c:v>
                </c:pt>
                <c:pt idx="11">
                  <c:v>289</c:v>
                </c:pt>
                <c:pt idx="12">
                  <c:v>219</c:v>
                </c:pt>
                <c:pt idx="13">
                  <c:v>397</c:v>
                </c:pt>
                <c:pt idx="14">
                  <c:v>118</c:v>
                </c:pt>
                <c:pt idx="15">
                  <c:v>406</c:v>
                </c:pt>
                <c:pt idx="16">
                  <c:v>244</c:v>
                </c:pt>
                <c:pt idx="17">
                  <c:v>141</c:v>
                </c:pt>
                <c:pt idx="18">
                  <c:v>223</c:v>
                </c:pt>
                <c:pt idx="19">
                  <c:v>247</c:v>
                </c:pt>
                <c:pt idx="20">
                  <c:v>312</c:v>
                </c:pt>
                <c:pt idx="21">
                  <c:v>399</c:v>
                </c:pt>
                <c:pt idx="22">
                  <c:v>154</c:v>
                </c:pt>
                <c:pt idx="23">
                  <c:v>332</c:v>
                </c:pt>
                <c:pt idx="24">
                  <c:v>233</c:v>
                </c:pt>
                <c:pt idx="25">
                  <c:v>489</c:v>
                </c:pt>
                <c:pt idx="26">
                  <c:v>391</c:v>
                </c:pt>
                <c:pt idx="27">
                  <c:v>204</c:v>
                </c:pt>
                <c:pt idx="28">
                  <c:v>125</c:v>
                </c:pt>
                <c:pt idx="29">
                  <c:v>396</c:v>
                </c:pt>
                <c:pt idx="30">
                  <c:v>479</c:v>
                </c:pt>
                <c:pt idx="31">
                  <c:v>468</c:v>
                </c:pt>
                <c:pt idx="32">
                  <c:v>171</c:v>
                </c:pt>
                <c:pt idx="33">
                  <c:v>231</c:v>
                </c:pt>
                <c:pt idx="34">
                  <c:v>457</c:v>
                </c:pt>
                <c:pt idx="35">
                  <c:v>142</c:v>
                </c:pt>
                <c:pt idx="36">
                  <c:v>355</c:v>
                </c:pt>
                <c:pt idx="37">
                  <c:v>180</c:v>
                </c:pt>
                <c:pt idx="38">
                  <c:v>201</c:v>
                </c:pt>
                <c:pt idx="39">
                  <c:v>398</c:v>
                </c:pt>
                <c:pt idx="40">
                  <c:v>316</c:v>
                </c:pt>
                <c:pt idx="41">
                  <c:v>446</c:v>
                </c:pt>
                <c:pt idx="42">
                  <c:v>233</c:v>
                </c:pt>
                <c:pt idx="43">
                  <c:v>332</c:v>
                </c:pt>
                <c:pt idx="44">
                  <c:v>228</c:v>
                </c:pt>
                <c:pt idx="45">
                  <c:v>366</c:v>
                </c:pt>
                <c:pt idx="46">
                  <c:v>378</c:v>
                </c:pt>
                <c:pt idx="47">
                  <c:v>266</c:v>
                </c:pt>
                <c:pt idx="48">
                  <c:v>313</c:v>
                </c:pt>
                <c:pt idx="49">
                  <c:v>301</c:v>
                </c:pt>
                <c:pt idx="50">
                  <c:v>294</c:v>
                </c:pt>
                <c:pt idx="51">
                  <c:v>129</c:v>
                </c:pt>
                <c:pt idx="52">
                  <c:v>102</c:v>
                </c:pt>
                <c:pt idx="53">
                  <c:v>370</c:v>
                </c:pt>
                <c:pt idx="54">
                  <c:v>194</c:v>
                </c:pt>
                <c:pt idx="55">
                  <c:v>462</c:v>
                </c:pt>
                <c:pt idx="56">
                  <c:v>289</c:v>
                </c:pt>
                <c:pt idx="57">
                  <c:v>392</c:v>
                </c:pt>
                <c:pt idx="58">
                  <c:v>475</c:v>
                </c:pt>
                <c:pt idx="59">
                  <c:v>356</c:v>
                </c:pt>
                <c:pt idx="60">
                  <c:v>383</c:v>
                </c:pt>
              </c:numCache>
            </c:numRef>
          </c:xVal>
          <c:yVal>
            <c:numRef>
              <c:f>FONCSTAT!$B$3:$B$63</c:f>
              <c:numCache>
                <c:formatCode>#\ ##0\ [$€-1];\-#\ ##0\ [$€-1]</c:formatCode>
                <c:ptCount val="61"/>
                <c:pt idx="0">
                  <c:v>30.360754822552536</c:v>
                </c:pt>
                <c:pt idx="1">
                  <c:v>38.486569752454358</c:v>
                </c:pt>
                <c:pt idx="2">
                  <c:v>17.144932600669563</c:v>
                </c:pt>
                <c:pt idx="3">
                  <c:v>47.295107683464884</c:v>
                </c:pt>
                <c:pt idx="4">
                  <c:v>41.52402114384342</c:v>
                </c:pt>
                <c:pt idx="5">
                  <c:v>46.623003410152165</c:v>
                </c:pt>
                <c:pt idx="6">
                  <c:v>49.464016358041484</c:v>
                </c:pt>
                <c:pt idx="7">
                  <c:v>28.364336189297028</c:v>
                </c:pt>
                <c:pt idx="8">
                  <c:v>25.529144607926721</c:v>
                </c:pt>
                <c:pt idx="9">
                  <c:v>41.313941774589942</c:v>
                </c:pt>
                <c:pt idx="10">
                  <c:v>40.592903160180072</c:v>
                </c:pt>
                <c:pt idx="11">
                  <c:v>63.309129097680568</c:v>
                </c:pt>
                <c:pt idx="12">
                  <c:v>38.195003970985674</c:v>
                </c:pt>
                <c:pt idx="13">
                  <c:v>74.528215144164861</c:v>
                </c:pt>
                <c:pt idx="14">
                  <c:v>16.256015795110326</c:v>
                </c:pt>
                <c:pt idx="15">
                  <c:v>64.905274685893744</c:v>
                </c:pt>
                <c:pt idx="16">
                  <c:v>38.547790958285333</c:v>
                </c:pt>
                <c:pt idx="17">
                  <c:v>27.188310959694476</c:v>
                </c:pt>
                <c:pt idx="18">
                  <c:v>45.061227418920026</c:v>
                </c:pt>
                <c:pt idx="19">
                  <c:v>46.729895172554556</c:v>
                </c:pt>
                <c:pt idx="20">
                  <c:v>63.84169988620377</c:v>
                </c:pt>
                <c:pt idx="21">
                  <c:v>79.289823679007128</c:v>
                </c:pt>
                <c:pt idx="22">
                  <c:v>14.412826487608257</c:v>
                </c:pt>
                <c:pt idx="23">
                  <c:v>68.508283648769989</c:v>
                </c:pt>
                <c:pt idx="24">
                  <c:v>35.601714374576702</c:v>
                </c:pt>
                <c:pt idx="25">
                  <c:v>107.08810222247536</c:v>
                </c:pt>
                <c:pt idx="26">
                  <c:v>77.258729444492118</c:v>
                </c:pt>
                <c:pt idx="27">
                  <c:v>36.252091398299569</c:v>
                </c:pt>
                <c:pt idx="28">
                  <c:v>19.928278468205637</c:v>
                </c:pt>
                <c:pt idx="29">
                  <c:v>80.901320153130385</c:v>
                </c:pt>
                <c:pt idx="30">
                  <c:v>91.601068294526613</c:v>
                </c:pt>
                <c:pt idx="31">
                  <c:v>85.912247226778419</c:v>
                </c:pt>
                <c:pt idx="32">
                  <c:v>34.837841681702997</c:v>
                </c:pt>
                <c:pt idx="33">
                  <c:v>37.69412642333446</c:v>
                </c:pt>
                <c:pt idx="34">
                  <c:v>90.018962232471594</c:v>
                </c:pt>
                <c:pt idx="35">
                  <c:v>11.084257755695873</c:v>
                </c:pt>
                <c:pt idx="36">
                  <c:v>71.670492805642624</c:v>
                </c:pt>
                <c:pt idx="37">
                  <c:v>21.975409153383225</c:v>
                </c:pt>
                <c:pt idx="38">
                  <c:v>39.113834469979629</c:v>
                </c:pt>
                <c:pt idx="39">
                  <c:v>76.254714541647445</c:v>
                </c:pt>
                <c:pt idx="40">
                  <c:v>56.054878378152722</c:v>
                </c:pt>
                <c:pt idx="41">
                  <c:v>90.262104661234119</c:v>
                </c:pt>
                <c:pt idx="42">
                  <c:v>43.975889356955889</c:v>
                </c:pt>
                <c:pt idx="43">
                  <c:v>64.311827885545796</c:v>
                </c:pt>
                <c:pt idx="44">
                  <c:v>35.545747018866244</c:v>
                </c:pt>
                <c:pt idx="45">
                  <c:v>69.868860874951878</c:v>
                </c:pt>
                <c:pt idx="46">
                  <c:v>65.889047306904502</c:v>
                </c:pt>
                <c:pt idx="47">
                  <c:v>45.206192395812884</c:v>
                </c:pt>
                <c:pt idx="48">
                  <c:v>59.199222773917441</c:v>
                </c:pt>
                <c:pt idx="49">
                  <c:v>61.945644928328697</c:v>
                </c:pt>
                <c:pt idx="50">
                  <c:v>59.342501875637105</c:v>
                </c:pt>
                <c:pt idx="51">
                  <c:v>11.240544354019381</c:v>
                </c:pt>
                <c:pt idx="52">
                  <c:v>8.5921909978358677</c:v>
                </c:pt>
                <c:pt idx="53">
                  <c:v>73.340201232493953</c:v>
                </c:pt>
                <c:pt idx="54">
                  <c:v>38.470511514432729</c:v>
                </c:pt>
                <c:pt idx="55">
                  <c:v>92.203591080823784</c:v>
                </c:pt>
                <c:pt idx="56">
                  <c:v>46.368566564982757</c:v>
                </c:pt>
                <c:pt idx="57">
                  <c:v>71.436745608192396</c:v>
                </c:pt>
                <c:pt idx="58">
                  <c:v>104.05395529625949</c:v>
                </c:pt>
                <c:pt idx="59">
                  <c:v>72.654458192880526</c:v>
                </c:pt>
                <c:pt idx="60">
                  <c:v>51.475770808538115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A-A53A-46CC-B35A-4574137AC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197200"/>
        <c:axId val="365200728"/>
      </c:scatterChart>
      <c:valAx>
        <c:axId val="365197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Nombre de visiteurs observés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5200728"/>
        <c:crosses val="autoZero"/>
        <c:crossBetween val="midCat"/>
      </c:valAx>
      <c:valAx>
        <c:axId val="365200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Ventes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\ [$€-1];\-#\ ##0\ [$€-1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5197200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1"/>
        <c:ser>
          <c:idx val="0"/>
          <c:order val="0"/>
          <c:spPr>
            <a:ln w="25400">
              <a:noFill/>
            </a:ln>
          </c:spPr>
          <c:marker>
            <c:symbol val="circle"/>
            <c:size val="6"/>
          </c:marker>
          <c:dPt>
            <c:idx val="0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tint val="98000"/>
                        <a:lumMod val="114000"/>
                      </a:schemeClr>
                    </a:gs>
                    <a:gs pos="100000">
                      <a:schemeClr val="accent1"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1"/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270-4322-B60B-3F29DE968730}"/>
              </c:ext>
            </c:extLst>
          </c:dPt>
          <c:dPt>
            <c:idx val="1"/>
            <c:marker>
              <c:symbol val="circle"/>
              <c:size val="6"/>
              <c:spPr>
                <a:gradFill rotWithShape="1">
                  <a:gsLst>
                    <a:gs pos="0">
                      <a:schemeClr val="accent2">
                        <a:tint val="98000"/>
                        <a:lumMod val="114000"/>
                      </a:schemeClr>
                    </a:gs>
                    <a:gs pos="100000">
                      <a:schemeClr val="accent2"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2"/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270-4322-B60B-3F29DE968730}"/>
              </c:ext>
            </c:extLst>
          </c:dPt>
          <c:dPt>
            <c:idx val="2"/>
            <c:marker>
              <c:symbol val="circle"/>
              <c:size val="6"/>
              <c:spPr>
                <a:gradFill rotWithShape="1">
                  <a:gsLst>
                    <a:gs pos="0">
                      <a:schemeClr val="accent3">
                        <a:tint val="98000"/>
                        <a:lumMod val="114000"/>
                      </a:schemeClr>
                    </a:gs>
                    <a:gs pos="100000">
                      <a:schemeClr val="accent3"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3"/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270-4322-B60B-3F29DE968730}"/>
              </c:ext>
            </c:extLst>
          </c:dPt>
          <c:dPt>
            <c:idx val="3"/>
            <c:marker>
              <c:symbol val="circle"/>
              <c:size val="6"/>
              <c:spPr>
                <a:gradFill rotWithShape="1">
                  <a:gsLst>
                    <a:gs pos="0">
                      <a:schemeClr val="accent4">
                        <a:tint val="98000"/>
                        <a:lumMod val="114000"/>
                      </a:schemeClr>
                    </a:gs>
                    <a:gs pos="100000">
                      <a:schemeClr val="accent4"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4"/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270-4322-B60B-3F29DE968730}"/>
              </c:ext>
            </c:extLst>
          </c:dPt>
          <c:dPt>
            <c:idx val="4"/>
            <c:marker>
              <c:symbol val="circle"/>
              <c:size val="6"/>
              <c:spPr>
                <a:gradFill rotWithShape="1">
                  <a:gsLst>
                    <a:gs pos="0">
                      <a:schemeClr val="accent5">
                        <a:tint val="98000"/>
                        <a:lumMod val="114000"/>
                      </a:schemeClr>
                    </a:gs>
                    <a:gs pos="100000">
                      <a:schemeClr val="accent5"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5"/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270-4322-B60B-3F29DE968730}"/>
              </c:ext>
            </c:extLst>
          </c:dPt>
          <c:dPt>
            <c:idx val="5"/>
            <c:marker>
              <c:symbol val="circle"/>
              <c:size val="6"/>
              <c:spPr>
                <a:gradFill rotWithShape="1">
                  <a:gsLst>
                    <a:gs pos="0">
                      <a:schemeClr val="accent6">
                        <a:tint val="98000"/>
                        <a:lumMod val="114000"/>
                      </a:schemeClr>
                    </a:gs>
                    <a:gs pos="100000">
                      <a:schemeClr val="accent6"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6"/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270-4322-B60B-3F29DE968730}"/>
              </c:ext>
            </c:extLst>
          </c:dPt>
          <c:dPt>
            <c:idx val="6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lumMod val="60000"/>
                        <a:tint val="98000"/>
                        <a:lumMod val="114000"/>
                      </a:schemeClr>
                    </a:gs>
                    <a:gs pos="100000">
                      <a:schemeClr val="accent1">
                        <a:lumMod val="6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270-4322-B60B-3F29DE968730}"/>
              </c:ext>
            </c:extLst>
          </c:dPt>
          <c:dPt>
            <c:idx val="7"/>
            <c:marker>
              <c:symbol val="circle"/>
              <c:size val="6"/>
              <c:spPr>
                <a:gradFill rotWithShape="1">
                  <a:gsLst>
                    <a:gs pos="0">
                      <a:schemeClr val="accent2">
                        <a:lumMod val="60000"/>
                        <a:tint val="98000"/>
                        <a:lumMod val="114000"/>
                      </a:schemeClr>
                    </a:gs>
                    <a:gs pos="100000">
                      <a:schemeClr val="accent2">
                        <a:lumMod val="6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2">
                      <a:lumMod val="6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270-4322-B60B-3F29DE968730}"/>
              </c:ext>
            </c:extLst>
          </c:dPt>
          <c:dPt>
            <c:idx val="8"/>
            <c:marker>
              <c:symbol val="circle"/>
              <c:size val="6"/>
              <c:spPr>
                <a:gradFill rotWithShape="1">
                  <a:gsLst>
                    <a:gs pos="0">
                      <a:schemeClr val="accent3">
                        <a:lumMod val="60000"/>
                        <a:tint val="98000"/>
                        <a:lumMod val="114000"/>
                      </a:schemeClr>
                    </a:gs>
                    <a:gs pos="100000">
                      <a:schemeClr val="accent3">
                        <a:lumMod val="6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3">
                      <a:lumMod val="6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270-4322-B60B-3F29DE968730}"/>
              </c:ext>
            </c:extLst>
          </c:dPt>
          <c:dPt>
            <c:idx val="9"/>
            <c:marker>
              <c:symbol val="circle"/>
              <c:size val="6"/>
              <c:spPr>
                <a:gradFill rotWithShape="1">
                  <a:gsLst>
                    <a:gs pos="0">
                      <a:schemeClr val="accent4">
                        <a:lumMod val="60000"/>
                        <a:tint val="98000"/>
                        <a:lumMod val="114000"/>
                      </a:schemeClr>
                    </a:gs>
                    <a:gs pos="100000">
                      <a:schemeClr val="accent4">
                        <a:lumMod val="6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4">
                      <a:lumMod val="6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D270-4322-B60B-3F29DE968730}"/>
              </c:ext>
            </c:extLst>
          </c:dPt>
          <c:dPt>
            <c:idx val="10"/>
            <c:marker>
              <c:symbol val="circle"/>
              <c:size val="6"/>
              <c:spPr>
                <a:gradFill rotWithShape="1">
                  <a:gsLst>
                    <a:gs pos="0">
                      <a:schemeClr val="accent5">
                        <a:lumMod val="60000"/>
                        <a:tint val="98000"/>
                        <a:lumMod val="114000"/>
                      </a:schemeClr>
                    </a:gs>
                    <a:gs pos="100000">
                      <a:schemeClr val="accent5">
                        <a:lumMod val="6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5">
                      <a:lumMod val="6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D270-4322-B60B-3F29DE968730}"/>
              </c:ext>
            </c:extLst>
          </c:dPt>
          <c:dPt>
            <c:idx val="11"/>
            <c:marker>
              <c:symbol val="circle"/>
              <c:size val="6"/>
              <c:spPr>
                <a:gradFill rotWithShape="1">
                  <a:gsLst>
                    <a:gs pos="0">
                      <a:schemeClr val="accent6">
                        <a:lumMod val="60000"/>
                        <a:tint val="98000"/>
                        <a:lumMod val="114000"/>
                      </a:schemeClr>
                    </a:gs>
                    <a:gs pos="100000">
                      <a:schemeClr val="accent6">
                        <a:lumMod val="6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6">
                      <a:lumMod val="6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D270-4322-B60B-3F29DE968730}"/>
              </c:ext>
            </c:extLst>
          </c:dPt>
          <c:dPt>
            <c:idx val="12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lumMod val="80000"/>
                        <a:lumOff val="20000"/>
                        <a:tint val="98000"/>
                        <a:lumMod val="114000"/>
                      </a:schemeClr>
                    </a:gs>
                    <a:gs pos="100000">
                      <a:schemeClr val="accent1">
                        <a:lumMod val="80000"/>
                        <a:lumOff val="2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1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D270-4322-B60B-3F29DE968730}"/>
              </c:ext>
            </c:extLst>
          </c:dPt>
          <c:dPt>
            <c:idx val="13"/>
            <c:marker>
              <c:symbol val="circle"/>
              <c:size val="6"/>
              <c:spPr>
                <a:gradFill rotWithShape="1">
                  <a:gsLst>
                    <a:gs pos="0">
                      <a:schemeClr val="accent2">
                        <a:lumMod val="80000"/>
                        <a:lumOff val="20000"/>
                        <a:tint val="98000"/>
                        <a:lumMod val="114000"/>
                      </a:schemeClr>
                    </a:gs>
                    <a:gs pos="100000">
                      <a:schemeClr val="accent2">
                        <a:lumMod val="80000"/>
                        <a:lumOff val="2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2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D270-4322-B60B-3F29DE968730}"/>
              </c:ext>
            </c:extLst>
          </c:dPt>
          <c:dPt>
            <c:idx val="14"/>
            <c:marker>
              <c:symbol val="circle"/>
              <c:size val="6"/>
              <c:spPr>
                <a:gradFill rotWithShape="1">
                  <a:gsLst>
                    <a:gs pos="0">
                      <a:schemeClr val="accent3">
                        <a:lumMod val="80000"/>
                        <a:lumOff val="20000"/>
                        <a:tint val="98000"/>
                        <a:lumMod val="114000"/>
                      </a:schemeClr>
                    </a:gs>
                    <a:gs pos="100000">
                      <a:schemeClr val="accent3">
                        <a:lumMod val="80000"/>
                        <a:lumOff val="2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3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D270-4322-B60B-3F29DE968730}"/>
              </c:ext>
            </c:extLst>
          </c:dPt>
          <c:dPt>
            <c:idx val="15"/>
            <c:marker>
              <c:symbol val="circle"/>
              <c:size val="6"/>
              <c:spPr>
                <a:gradFill rotWithShape="1">
                  <a:gsLst>
                    <a:gs pos="0">
                      <a:schemeClr val="accent4">
                        <a:lumMod val="80000"/>
                        <a:lumOff val="20000"/>
                        <a:tint val="98000"/>
                        <a:lumMod val="114000"/>
                      </a:schemeClr>
                    </a:gs>
                    <a:gs pos="100000">
                      <a:schemeClr val="accent4">
                        <a:lumMod val="80000"/>
                        <a:lumOff val="2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4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D270-4322-B60B-3F29DE968730}"/>
              </c:ext>
            </c:extLst>
          </c:dPt>
          <c:dPt>
            <c:idx val="16"/>
            <c:marker>
              <c:symbol val="circle"/>
              <c:size val="6"/>
              <c:spPr>
                <a:gradFill rotWithShape="1">
                  <a:gsLst>
                    <a:gs pos="0">
                      <a:schemeClr val="accent5">
                        <a:lumMod val="80000"/>
                        <a:lumOff val="20000"/>
                        <a:tint val="98000"/>
                        <a:lumMod val="114000"/>
                      </a:schemeClr>
                    </a:gs>
                    <a:gs pos="100000">
                      <a:schemeClr val="accent5">
                        <a:lumMod val="80000"/>
                        <a:lumOff val="2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5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D270-4322-B60B-3F29DE968730}"/>
              </c:ext>
            </c:extLst>
          </c:dPt>
          <c:dPt>
            <c:idx val="17"/>
            <c:marker>
              <c:symbol val="circle"/>
              <c:size val="6"/>
              <c:spPr>
                <a:gradFill rotWithShape="1">
                  <a:gsLst>
                    <a:gs pos="0">
                      <a:schemeClr val="accent6">
                        <a:lumMod val="80000"/>
                        <a:lumOff val="20000"/>
                        <a:tint val="98000"/>
                        <a:lumMod val="114000"/>
                      </a:schemeClr>
                    </a:gs>
                    <a:gs pos="100000">
                      <a:schemeClr val="accent6">
                        <a:lumMod val="80000"/>
                        <a:lumOff val="2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6">
                      <a:lumMod val="80000"/>
                      <a:lumOff val="2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D270-4322-B60B-3F29DE968730}"/>
              </c:ext>
            </c:extLst>
          </c:dPt>
          <c:dPt>
            <c:idx val="18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lumMod val="80000"/>
                        <a:tint val="98000"/>
                        <a:lumMod val="114000"/>
                      </a:schemeClr>
                    </a:gs>
                    <a:gs pos="100000">
                      <a:schemeClr val="accent1">
                        <a:lumMod val="8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1">
                      <a:lumMod val="8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D270-4322-B60B-3F29DE968730}"/>
              </c:ext>
            </c:extLst>
          </c:dPt>
          <c:dPt>
            <c:idx val="19"/>
            <c:marker>
              <c:symbol val="circle"/>
              <c:size val="6"/>
              <c:spPr>
                <a:gradFill rotWithShape="1">
                  <a:gsLst>
                    <a:gs pos="0">
                      <a:schemeClr val="accent2">
                        <a:lumMod val="80000"/>
                        <a:tint val="98000"/>
                        <a:lumMod val="114000"/>
                      </a:schemeClr>
                    </a:gs>
                    <a:gs pos="100000">
                      <a:schemeClr val="accent2">
                        <a:lumMod val="8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2">
                      <a:lumMod val="8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D270-4322-B60B-3F29DE968730}"/>
              </c:ext>
            </c:extLst>
          </c:dPt>
          <c:dPt>
            <c:idx val="20"/>
            <c:marker>
              <c:symbol val="circle"/>
              <c:size val="6"/>
              <c:spPr>
                <a:gradFill rotWithShape="1">
                  <a:gsLst>
                    <a:gs pos="0">
                      <a:schemeClr val="accent3">
                        <a:lumMod val="80000"/>
                        <a:tint val="98000"/>
                        <a:lumMod val="114000"/>
                      </a:schemeClr>
                    </a:gs>
                    <a:gs pos="100000">
                      <a:schemeClr val="accent3">
                        <a:lumMod val="8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3">
                      <a:lumMod val="8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D270-4322-B60B-3F29DE968730}"/>
              </c:ext>
            </c:extLst>
          </c:dPt>
          <c:dPt>
            <c:idx val="21"/>
            <c:marker>
              <c:symbol val="circle"/>
              <c:size val="6"/>
              <c:spPr>
                <a:gradFill rotWithShape="1">
                  <a:gsLst>
                    <a:gs pos="0">
                      <a:schemeClr val="accent4">
                        <a:lumMod val="80000"/>
                        <a:tint val="98000"/>
                        <a:lumMod val="114000"/>
                      </a:schemeClr>
                    </a:gs>
                    <a:gs pos="100000">
                      <a:schemeClr val="accent4">
                        <a:lumMod val="8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4">
                      <a:lumMod val="8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D270-4322-B60B-3F29DE968730}"/>
              </c:ext>
            </c:extLst>
          </c:dPt>
          <c:dPt>
            <c:idx val="22"/>
            <c:marker>
              <c:symbol val="circle"/>
              <c:size val="6"/>
              <c:spPr>
                <a:gradFill rotWithShape="1">
                  <a:gsLst>
                    <a:gs pos="0">
                      <a:schemeClr val="accent5">
                        <a:lumMod val="80000"/>
                        <a:tint val="98000"/>
                        <a:lumMod val="114000"/>
                      </a:schemeClr>
                    </a:gs>
                    <a:gs pos="100000">
                      <a:schemeClr val="accent5">
                        <a:lumMod val="8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5">
                      <a:lumMod val="8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D270-4322-B60B-3F29DE968730}"/>
              </c:ext>
            </c:extLst>
          </c:dPt>
          <c:dPt>
            <c:idx val="23"/>
            <c:marker>
              <c:symbol val="circle"/>
              <c:size val="6"/>
              <c:spPr>
                <a:gradFill rotWithShape="1">
                  <a:gsLst>
                    <a:gs pos="0">
                      <a:schemeClr val="accent6">
                        <a:lumMod val="80000"/>
                        <a:tint val="98000"/>
                        <a:lumMod val="114000"/>
                      </a:schemeClr>
                    </a:gs>
                    <a:gs pos="100000">
                      <a:schemeClr val="accent6">
                        <a:lumMod val="8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6">
                      <a:lumMod val="8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D270-4322-B60B-3F29DE968730}"/>
              </c:ext>
            </c:extLst>
          </c:dPt>
          <c:dPt>
            <c:idx val="24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lumMod val="60000"/>
                        <a:lumOff val="40000"/>
                        <a:tint val="98000"/>
                        <a:lumMod val="114000"/>
                      </a:schemeClr>
                    </a:gs>
                    <a:gs pos="100000">
                      <a:schemeClr val="accent1">
                        <a:lumMod val="60000"/>
                        <a:lumOff val="4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1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D270-4322-B60B-3F29DE968730}"/>
              </c:ext>
            </c:extLst>
          </c:dPt>
          <c:dPt>
            <c:idx val="25"/>
            <c:marker>
              <c:symbol val="circle"/>
              <c:size val="6"/>
              <c:spPr>
                <a:gradFill rotWithShape="1">
                  <a:gsLst>
                    <a:gs pos="0">
                      <a:schemeClr val="accent2">
                        <a:lumMod val="60000"/>
                        <a:lumOff val="40000"/>
                        <a:tint val="98000"/>
                        <a:lumMod val="114000"/>
                      </a:schemeClr>
                    </a:gs>
                    <a:gs pos="100000">
                      <a:schemeClr val="accent2">
                        <a:lumMod val="60000"/>
                        <a:lumOff val="4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D270-4322-B60B-3F29DE968730}"/>
              </c:ext>
            </c:extLst>
          </c:dPt>
          <c:dPt>
            <c:idx val="26"/>
            <c:marker>
              <c:symbol val="circle"/>
              <c:size val="6"/>
              <c:spPr>
                <a:gradFill rotWithShape="1">
                  <a:gsLst>
                    <a:gs pos="0">
                      <a:schemeClr val="accent3">
                        <a:lumMod val="60000"/>
                        <a:lumOff val="40000"/>
                        <a:tint val="98000"/>
                        <a:lumMod val="114000"/>
                      </a:schemeClr>
                    </a:gs>
                    <a:gs pos="100000">
                      <a:schemeClr val="accent3">
                        <a:lumMod val="60000"/>
                        <a:lumOff val="4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3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D270-4322-B60B-3F29DE968730}"/>
              </c:ext>
            </c:extLst>
          </c:dPt>
          <c:dPt>
            <c:idx val="27"/>
            <c:marker>
              <c:symbol val="circle"/>
              <c:size val="6"/>
              <c:spPr>
                <a:gradFill rotWithShape="1">
                  <a:gsLst>
                    <a:gs pos="0">
                      <a:schemeClr val="accent4">
                        <a:lumMod val="60000"/>
                        <a:lumOff val="40000"/>
                        <a:tint val="98000"/>
                        <a:lumMod val="114000"/>
                      </a:schemeClr>
                    </a:gs>
                    <a:gs pos="100000">
                      <a:schemeClr val="accent4">
                        <a:lumMod val="60000"/>
                        <a:lumOff val="4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4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D270-4322-B60B-3F29DE968730}"/>
              </c:ext>
            </c:extLst>
          </c:dPt>
          <c:dPt>
            <c:idx val="28"/>
            <c:marker>
              <c:symbol val="circle"/>
              <c:size val="6"/>
              <c:spPr>
                <a:gradFill rotWithShape="1">
                  <a:gsLst>
                    <a:gs pos="0">
                      <a:schemeClr val="accent5">
                        <a:lumMod val="60000"/>
                        <a:lumOff val="40000"/>
                        <a:tint val="98000"/>
                        <a:lumMod val="114000"/>
                      </a:schemeClr>
                    </a:gs>
                    <a:gs pos="100000">
                      <a:schemeClr val="accent5">
                        <a:lumMod val="60000"/>
                        <a:lumOff val="4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5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D270-4322-B60B-3F29DE968730}"/>
              </c:ext>
            </c:extLst>
          </c:dPt>
          <c:dPt>
            <c:idx val="29"/>
            <c:marker>
              <c:symbol val="circle"/>
              <c:size val="6"/>
              <c:spPr>
                <a:gradFill rotWithShape="1">
                  <a:gsLst>
                    <a:gs pos="0">
                      <a:schemeClr val="accent6">
                        <a:lumMod val="60000"/>
                        <a:lumOff val="40000"/>
                        <a:tint val="98000"/>
                        <a:lumMod val="114000"/>
                      </a:schemeClr>
                    </a:gs>
                    <a:gs pos="100000">
                      <a:schemeClr val="accent6">
                        <a:lumMod val="60000"/>
                        <a:lumOff val="4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6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D270-4322-B60B-3F29DE968730}"/>
              </c:ext>
            </c:extLst>
          </c:dPt>
          <c:dPt>
            <c:idx val="30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lumMod val="50000"/>
                        <a:tint val="98000"/>
                        <a:lumMod val="114000"/>
                      </a:schemeClr>
                    </a:gs>
                    <a:gs pos="100000">
                      <a:schemeClr val="accent1">
                        <a:lumMod val="5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1">
                      <a:lumMod val="5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D270-4322-B60B-3F29DE968730}"/>
              </c:ext>
            </c:extLst>
          </c:dPt>
          <c:dPt>
            <c:idx val="31"/>
            <c:marker>
              <c:symbol val="circle"/>
              <c:size val="6"/>
              <c:spPr>
                <a:gradFill rotWithShape="1">
                  <a:gsLst>
                    <a:gs pos="0">
                      <a:schemeClr val="accent2">
                        <a:lumMod val="50000"/>
                        <a:tint val="98000"/>
                        <a:lumMod val="114000"/>
                      </a:schemeClr>
                    </a:gs>
                    <a:gs pos="100000">
                      <a:schemeClr val="accent2">
                        <a:lumMod val="5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2">
                      <a:lumMod val="5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D270-4322-B60B-3F29DE968730}"/>
              </c:ext>
            </c:extLst>
          </c:dPt>
          <c:dPt>
            <c:idx val="32"/>
            <c:marker>
              <c:symbol val="circle"/>
              <c:size val="6"/>
              <c:spPr>
                <a:gradFill rotWithShape="1">
                  <a:gsLst>
                    <a:gs pos="0">
                      <a:schemeClr val="accent3">
                        <a:lumMod val="50000"/>
                        <a:tint val="98000"/>
                        <a:lumMod val="114000"/>
                      </a:schemeClr>
                    </a:gs>
                    <a:gs pos="100000">
                      <a:schemeClr val="accent3">
                        <a:lumMod val="5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3">
                      <a:lumMod val="5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D270-4322-B60B-3F29DE968730}"/>
              </c:ext>
            </c:extLst>
          </c:dPt>
          <c:dPt>
            <c:idx val="33"/>
            <c:marker>
              <c:symbol val="circle"/>
              <c:size val="6"/>
              <c:spPr>
                <a:gradFill rotWithShape="1">
                  <a:gsLst>
                    <a:gs pos="0">
                      <a:schemeClr val="accent4">
                        <a:lumMod val="50000"/>
                        <a:tint val="98000"/>
                        <a:lumMod val="114000"/>
                      </a:schemeClr>
                    </a:gs>
                    <a:gs pos="100000">
                      <a:schemeClr val="accent4">
                        <a:lumMod val="5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4">
                      <a:lumMod val="5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D270-4322-B60B-3F29DE968730}"/>
              </c:ext>
            </c:extLst>
          </c:dPt>
          <c:dPt>
            <c:idx val="34"/>
            <c:marker>
              <c:symbol val="circle"/>
              <c:size val="6"/>
              <c:spPr>
                <a:gradFill rotWithShape="1">
                  <a:gsLst>
                    <a:gs pos="0">
                      <a:schemeClr val="accent5">
                        <a:lumMod val="50000"/>
                        <a:tint val="98000"/>
                        <a:lumMod val="114000"/>
                      </a:schemeClr>
                    </a:gs>
                    <a:gs pos="100000">
                      <a:schemeClr val="accent5">
                        <a:lumMod val="5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5">
                      <a:lumMod val="5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D270-4322-B60B-3F29DE968730}"/>
              </c:ext>
            </c:extLst>
          </c:dPt>
          <c:dPt>
            <c:idx val="35"/>
            <c:marker>
              <c:symbol val="circle"/>
              <c:size val="6"/>
              <c:spPr>
                <a:gradFill rotWithShape="1">
                  <a:gsLst>
                    <a:gs pos="0">
                      <a:schemeClr val="accent6">
                        <a:lumMod val="50000"/>
                        <a:tint val="98000"/>
                        <a:lumMod val="114000"/>
                      </a:schemeClr>
                    </a:gs>
                    <a:gs pos="100000">
                      <a:schemeClr val="accent6">
                        <a:lumMod val="5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6">
                      <a:lumMod val="5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D270-4322-B60B-3F29DE968730}"/>
              </c:ext>
            </c:extLst>
          </c:dPt>
          <c:dPt>
            <c:idx val="36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lumMod val="70000"/>
                        <a:lumOff val="30000"/>
                        <a:tint val="98000"/>
                        <a:lumMod val="114000"/>
                      </a:schemeClr>
                    </a:gs>
                    <a:gs pos="100000">
                      <a:schemeClr val="accent1">
                        <a:lumMod val="70000"/>
                        <a:lumOff val="3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1">
                      <a:lumMod val="70000"/>
                      <a:lumOff val="3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D270-4322-B60B-3F29DE968730}"/>
              </c:ext>
            </c:extLst>
          </c:dPt>
          <c:dPt>
            <c:idx val="37"/>
            <c:marker>
              <c:symbol val="circle"/>
              <c:size val="6"/>
              <c:spPr>
                <a:gradFill rotWithShape="1">
                  <a:gsLst>
                    <a:gs pos="0">
                      <a:schemeClr val="accent2">
                        <a:lumMod val="70000"/>
                        <a:lumOff val="30000"/>
                        <a:tint val="98000"/>
                        <a:lumMod val="114000"/>
                      </a:schemeClr>
                    </a:gs>
                    <a:gs pos="100000">
                      <a:schemeClr val="accent2">
                        <a:lumMod val="70000"/>
                        <a:lumOff val="3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2">
                      <a:lumMod val="70000"/>
                      <a:lumOff val="3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B-D270-4322-B60B-3F29DE968730}"/>
              </c:ext>
            </c:extLst>
          </c:dPt>
          <c:dPt>
            <c:idx val="38"/>
            <c:marker>
              <c:symbol val="circle"/>
              <c:size val="6"/>
              <c:spPr>
                <a:gradFill rotWithShape="1">
                  <a:gsLst>
                    <a:gs pos="0">
                      <a:schemeClr val="accent3">
                        <a:lumMod val="70000"/>
                        <a:lumOff val="30000"/>
                        <a:tint val="98000"/>
                        <a:lumMod val="114000"/>
                      </a:schemeClr>
                    </a:gs>
                    <a:gs pos="100000">
                      <a:schemeClr val="accent3">
                        <a:lumMod val="70000"/>
                        <a:lumOff val="3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3">
                      <a:lumMod val="70000"/>
                      <a:lumOff val="3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D-D270-4322-B60B-3F29DE968730}"/>
              </c:ext>
            </c:extLst>
          </c:dPt>
          <c:dPt>
            <c:idx val="39"/>
            <c:marker>
              <c:symbol val="circle"/>
              <c:size val="6"/>
              <c:spPr>
                <a:gradFill rotWithShape="1">
                  <a:gsLst>
                    <a:gs pos="0">
                      <a:schemeClr val="accent4">
                        <a:lumMod val="70000"/>
                        <a:lumOff val="30000"/>
                        <a:tint val="98000"/>
                        <a:lumMod val="114000"/>
                      </a:schemeClr>
                    </a:gs>
                    <a:gs pos="100000">
                      <a:schemeClr val="accent4">
                        <a:lumMod val="70000"/>
                        <a:lumOff val="3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4">
                      <a:lumMod val="70000"/>
                      <a:lumOff val="3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F-D270-4322-B60B-3F29DE968730}"/>
              </c:ext>
            </c:extLst>
          </c:dPt>
          <c:dPt>
            <c:idx val="40"/>
            <c:marker>
              <c:symbol val="circle"/>
              <c:size val="6"/>
              <c:spPr>
                <a:gradFill rotWithShape="1">
                  <a:gsLst>
                    <a:gs pos="0">
                      <a:schemeClr val="accent5">
                        <a:lumMod val="70000"/>
                        <a:lumOff val="30000"/>
                        <a:tint val="98000"/>
                        <a:lumMod val="114000"/>
                      </a:schemeClr>
                    </a:gs>
                    <a:gs pos="100000">
                      <a:schemeClr val="accent5">
                        <a:lumMod val="70000"/>
                        <a:lumOff val="3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5">
                      <a:lumMod val="70000"/>
                      <a:lumOff val="3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1-D270-4322-B60B-3F29DE968730}"/>
              </c:ext>
            </c:extLst>
          </c:dPt>
          <c:dPt>
            <c:idx val="41"/>
            <c:marker>
              <c:symbol val="circle"/>
              <c:size val="6"/>
              <c:spPr>
                <a:gradFill rotWithShape="1">
                  <a:gsLst>
                    <a:gs pos="0">
                      <a:schemeClr val="accent6">
                        <a:lumMod val="70000"/>
                        <a:lumOff val="30000"/>
                        <a:tint val="98000"/>
                        <a:lumMod val="114000"/>
                      </a:schemeClr>
                    </a:gs>
                    <a:gs pos="100000">
                      <a:schemeClr val="accent6">
                        <a:lumMod val="70000"/>
                        <a:lumOff val="3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6">
                      <a:lumMod val="70000"/>
                      <a:lumOff val="3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3-D270-4322-B60B-3F29DE968730}"/>
              </c:ext>
            </c:extLst>
          </c:dPt>
          <c:dPt>
            <c:idx val="42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lumMod val="70000"/>
                        <a:tint val="98000"/>
                        <a:lumMod val="114000"/>
                      </a:schemeClr>
                    </a:gs>
                    <a:gs pos="100000">
                      <a:schemeClr val="accent1">
                        <a:lumMod val="7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1">
                      <a:lumMod val="7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5-D270-4322-B60B-3F29DE968730}"/>
              </c:ext>
            </c:extLst>
          </c:dPt>
          <c:dPt>
            <c:idx val="43"/>
            <c:marker>
              <c:symbol val="circle"/>
              <c:size val="6"/>
              <c:spPr>
                <a:gradFill rotWithShape="1">
                  <a:gsLst>
                    <a:gs pos="0">
                      <a:schemeClr val="accent2">
                        <a:lumMod val="70000"/>
                        <a:tint val="98000"/>
                        <a:lumMod val="114000"/>
                      </a:schemeClr>
                    </a:gs>
                    <a:gs pos="100000">
                      <a:schemeClr val="accent2">
                        <a:lumMod val="7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2">
                      <a:lumMod val="7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7-D270-4322-B60B-3F29DE968730}"/>
              </c:ext>
            </c:extLst>
          </c:dPt>
          <c:dPt>
            <c:idx val="44"/>
            <c:marker>
              <c:symbol val="circle"/>
              <c:size val="6"/>
              <c:spPr>
                <a:gradFill rotWithShape="1">
                  <a:gsLst>
                    <a:gs pos="0">
                      <a:schemeClr val="accent3">
                        <a:lumMod val="70000"/>
                        <a:tint val="98000"/>
                        <a:lumMod val="114000"/>
                      </a:schemeClr>
                    </a:gs>
                    <a:gs pos="100000">
                      <a:schemeClr val="accent3">
                        <a:lumMod val="7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3">
                      <a:lumMod val="7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9-D270-4322-B60B-3F29DE968730}"/>
              </c:ext>
            </c:extLst>
          </c:dPt>
          <c:dPt>
            <c:idx val="45"/>
            <c:marker>
              <c:symbol val="circle"/>
              <c:size val="6"/>
              <c:spPr>
                <a:gradFill rotWithShape="1">
                  <a:gsLst>
                    <a:gs pos="0">
                      <a:schemeClr val="accent4">
                        <a:lumMod val="70000"/>
                        <a:tint val="98000"/>
                        <a:lumMod val="114000"/>
                      </a:schemeClr>
                    </a:gs>
                    <a:gs pos="100000">
                      <a:schemeClr val="accent4">
                        <a:lumMod val="7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4">
                      <a:lumMod val="7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D270-4322-B60B-3F29DE968730}"/>
              </c:ext>
            </c:extLst>
          </c:dPt>
          <c:dPt>
            <c:idx val="46"/>
            <c:marker>
              <c:symbol val="circle"/>
              <c:size val="6"/>
              <c:spPr>
                <a:gradFill rotWithShape="1">
                  <a:gsLst>
                    <a:gs pos="0">
                      <a:schemeClr val="accent5">
                        <a:lumMod val="70000"/>
                        <a:tint val="98000"/>
                        <a:lumMod val="114000"/>
                      </a:schemeClr>
                    </a:gs>
                    <a:gs pos="100000">
                      <a:schemeClr val="accent5">
                        <a:lumMod val="7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5">
                      <a:lumMod val="7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D270-4322-B60B-3F29DE968730}"/>
              </c:ext>
            </c:extLst>
          </c:dPt>
          <c:dPt>
            <c:idx val="47"/>
            <c:marker>
              <c:symbol val="circle"/>
              <c:size val="6"/>
              <c:spPr>
                <a:gradFill rotWithShape="1">
                  <a:gsLst>
                    <a:gs pos="0">
                      <a:schemeClr val="accent6">
                        <a:lumMod val="70000"/>
                        <a:tint val="98000"/>
                        <a:lumMod val="114000"/>
                      </a:schemeClr>
                    </a:gs>
                    <a:gs pos="100000">
                      <a:schemeClr val="accent6">
                        <a:lumMod val="7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6">
                      <a:lumMod val="7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D270-4322-B60B-3F29DE968730}"/>
              </c:ext>
            </c:extLst>
          </c:dPt>
          <c:dPt>
            <c:idx val="48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lumMod val="50000"/>
                        <a:lumOff val="50000"/>
                        <a:tint val="98000"/>
                        <a:lumMod val="114000"/>
                      </a:schemeClr>
                    </a:gs>
                    <a:gs pos="100000">
                      <a:schemeClr val="accent1">
                        <a:lumMod val="50000"/>
                        <a:lumOff val="5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1">
                      <a:lumMod val="50000"/>
                      <a:lumOff val="5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D270-4322-B60B-3F29DE968730}"/>
              </c:ext>
            </c:extLst>
          </c:dPt>
          <c:dPt>
            <c:idx val="49"/>
            <c:marker>
              <c:symbol val="circle"/>
              <c:size val="6"/>
              <c:spPr>
                <a:gradFill rotWithShape="1">
                  <a:gsLst>
                    <a:gs pos="0">
                      <a:schemeClr val="accent2">
                        <a:lumMod val="50000"/>
                        <a:lumOff val="50000"/>
                        <a:tint val="98000"/>
                        <a:lumMod val="114000"/>
                      </a:schemeClr>
                    </a:gs>
                    <a:gs pos="100000">
                      <a:schemeClr val="accent2">
                        <a:lumMod val="50000"/>
                        <a:lumOff val="5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2">
                      <a:lumMod val="50000"/>
                      <a:lumOff val="5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D270-4322-B60B-3F29DE968730}"/>
              </c:ext>
            </c:extLst>
          </c:dPt>
          <c:dPt>
            <c:idx val="50"/>
            <c:marker>
              <c:symbol val="circle"/>
              <c:size val="6"/>
              <c:spPr>
                <a:gradFill rotWithShape="1">
                  <a:gsLst>
                    <a:gs pos="0">
                      <a:schemeClr val="accent3">
                        <a:lumMod val="50000"/>
                        <a:lumOff val="50000"/>
                        <a:tint val="98000"/>
                        <a:lumMod val="114000"/>
                      </a:schemeClr>
                    </a:gs>
                    <a:gs pos="100000">
                      <a:schemeClr val="accent3">
                        <a:lumMod val="50000"/>
                        <a:lumOff val="5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3">
                      <a:lumMod val="50000"/>
                      <a:lumOff val="5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D270-4322-B60B-3F29DE968730}"/>
              </c:ext>
            </c:extLst>
          </c:dPt>
          <c:dPt>
            <c:idx val="51"/>
            <c:marker>
              <c:symbol val="circle"/>
              <c:size val="6"/>
              <c:spPr>
                <a:gradFill rotWithShape="1">
                  <a:gsLst>
                    <a:gs pos="0">
                      <a:schemeClr val="accent4">
                        <a:lumMod val="50000"/>
                        <a:lumOff val="50000"/>
                        <a:tint val="98000"/>
                        <a:lumMod val="114000"/>
                      </a:schemeClr>
                    </a:gs>
                    <a:gs pos="100000">
                      <a:schemeClr val="accent4">
                        <a:lumMod val="50000"/>
                        <a:lumOff val="5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4">
                      <a:lumMod val="50000"/>
                      <a:lumOff val="5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D270-4322-B60B-3F29DE968730}"/>
              </c:ext>
            </c:extLst>
          </c:dPt>
          <c:dPt>
            <c:idx val="52"/>
            <c:marker>
              <c:symbol val="circle"/>
              <c:size val="6"/>
              <c:spPr>
                <a:gradFill rotWithShape="1">
                  <a:gsLst>
                    <a:gs pos="0">
                      <a:schemeClr val="accent5">
                        <a:lumMod val="50000"/>
                        <a:lumOff val="50000"/>
                        <a:tint val="98000"/>
                        <a:lumMod val="114000"/>
                      </a:schemeClr>
                    </a:gs>
                    <a:gs pos="100000">
                      <a:schemeClr val="accent5">
                        <a:lumMod val="50000"/>
                        <a:lumOff val="5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5">
                      <a:lumMod val="50000"/>
                      <a:lumOff val="5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9-D270-4322-B60B-3F29DE968730}"/>
              </c:ext>
            </c:extLst>
          </c:dPt>
          <c:dPt>
            <c:idx val="53"/>
            <c:marker>
              <c:symbol val="circle"/>
              <c:size val="6"/>
              <c:spPr>
                <a:gradFill rotWithShape="1">
                  <a:gsLst>
                    <a:gs pos="0">
                      <a:schemeClr val="accent6">
                        <a:lumMod val="50000"/>
                        <a:lumOff val="50000"/>
                        <a:tint val="98000"/>
                        <a:lumMod val="114000"/>
                      </a:schemeClr>
                    </a:gs>
                    <a:gs pos="100000">
                      <a:schemeClr val="accent6">
                        <a:lumMod val="50000"/>
                        <a:lumOff val="5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6">
                      <a:lumMod val="50000"/>
                      <a:lumOff val="5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B-D270-4322-B60B-3F29DE968730}"/>
              </c:ext>
            </c:extLst>
          </c:dPt>
          <c:dPt>
            <c:idx val="54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tint val="98000"/>
                        <a:lumMod val="114000"/>
                      </a:schemeClr>
                    </a:gs>
                    <a:gs pos="100000">
                      <a:schemeClr val="accent1"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1"/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D-D270-4322-B60B-3F29DE968730}"/>
              </c:ext>
            </c:extLst>
          </c:dPt>
          <c:dPt>
            <c:idx val="55"/>
            <c:marker>
              <c:symbol val="circle"/>
              <c:size val="6"/>
              <c:spPr>
                <a:gradFill rotWithShape="1">
                  <a:gsLst>
                    <a:gs pos="0">
                      <a:schemeClr val="accent2">
                        <a:tint val="98000"/>
                        <a:lumMod val="114000"/>
                      </a:schemeClr>
                    </a:gs>
                    <a:gs pos="100000">
                      <a:schemeClr val="accent2"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2"/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F-D270-4322-B60B-3F29DE968730}"/>
              </c:ext>
            </c:extLst>
          </c:dPt>
          <c:dPt>
            <c:idx val="56"/>
            <c:marker>
              <c:symbol val="circle"/>
              <c:size val="6"/>
              <c:spPr>
                <a:gradFill rotWithShape="1">
                  <a:gsLst>
                    <a:gs pos="0">
                      <a:schemeClr val="accent3">
                        <a:tint val="98000"/>
                        <a:lumMod val="114000"/>
                      </a:schemeClr>
                    </a:gs>
                    <a:gs pos="100000">
                      <a:schemeClr val="accent3"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3"/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1-D270-4322-B60B-3F29DE968730}"/>
              </c:ext>
            </c:extLst>
          </c:dPt>
          <c:dPt>
            <c:idx val="57"/>
            <c:marker>
              <c:symbol val="circle"/>
              <c:size val="6"/>
              <c:spPr>
                <a:gradFill rotWithShape="1">
                  <a:gsLst>
                    <a:gs pos="0">
                      <a:schemeClr val="accent4">
                        <a:tint val="98000"/>
                        <a:lumMod val="114000"/>
                      </a:schemeClr>
                    </a:gs>
                    <a:gs pos="100000">
                      <a:schemeClr val="accent4"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4"/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3-D270-4322-B60B-3F29DE968730}"/>
              </c:ext>
            </c:extLst>
          </c:dPt>
          <c:dPt>
            <c:idx val="58"/>
            <c:marker>
              <c:symbol val="circle"/>
              <c:size val="6"/>
              <c:spPr>
                <a:gradFill rotWithShape="1">
                  <a:gsLst>
                    <a:gs pos="0">
                      <a:schemeClr val="accent5">
                        <a:tint val="98000"/>
                        <a:lumMod val="114000"/>
                      </a:schemeClr>
                    </a:gs>
                    <a:gs pos="100000">
                      <a:schemeClr val="accent5"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5"/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5-D270-4322-B60B-3F29DE968730}"/>
              </c:ext>
            </c:extLst>
          </c:dPt>
          <c:dPt>
            <c:idx val="59"/>
            <c:marker>
              <c:symbol val="circle"/>
              <c:size val="6"/>
              <c:spPr>
                <a:gradFill rotWithShape="1">
                  <a:gsLst>
                    <a:gs pos="0">
                      <a:schemeClr val="accent6">
                        <a:tint val="98000"/>
                        <a:lumMod val="114000"/>
                      </a:schemeClr>
                    </a:gs>
                    <a:gs pos="100000">
                      <a:schemeClr val="accent6"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6"/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7-D270-4322-B60B-3F29DE968730}"/>
              </c:ext>
            </c:extLst>
          </c:dPt>
          <c:dPt>
            <c:idx val="60"/>
            <c:marker>
              <c:symbol val="circle"/>
              <c:size val="6"/>
              <c:spPr>
                <a:gradFill rotWithShape="1">
                  <a:gsLst>
                    <a:gs pos="0">
                      <a:schemeClr val="accent1">
                        <a:lumMod val="60000"/>
                        <a:tint val="98000"/>
                        <a:lumMod val="114000"/>
                      </a:schemeClr>
                    </a:gs>
                    <a:gs pos="100000">
                      <a:schemeClr val="accent1">
                        <a:lumMod val="60000"/>
                        <a:shade val="90000"/>
                        <a:lumMod val="84000"/>
                      </a:schemeClr>
                    </a:gs>
                  </a:gsLst>
                  <a:lin ang="5400000" scaled="0"/>
                </a:gradFill>
                <a:ln w="9525" cap="rnd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63500" dist="38100" dir="5400000" rotWithShape="0">
                    <a:srgbClr val="000000">
                      <a:alpha val="60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l"/>
                </a:scene3d>
                <a:sp3d prstMaterial="plastic">
                  <a:bevelT w="0" h="0"/>
                </a:sp3d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9-D270-4322-B60B-3F29DE968730}"/>
              </c:ext>
            </c:extLst>
          </c:dPt>
          <c:trendline>
            <c:name>TREND</c:nam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xVal>
            <c:numRef>
              <c:f>FONCSTAT!$D$3:$D$63</c:f>
              <c:numCache>
                <c:formatCode>#\ ##0" °"</c:formatCode>
                <c:ptCount val="61"/>
                <c:pt idx="0">
                  <c:v>12.853328697383404</c:v>
                </c:pt>
                <c:pt idx="1">
                  <c:v>21</c:v>
                </c:pt>
                <c:pt idx="2">
                  <c:v>19</c:v>
                </c:pt>
                <c:pt idx="3">
                  <c:v>23</c:v>
                </c:pt>
                <c:pt idx="4">
                  <c:v>21</c:v>
                </c:pt>
                <c:pt idx="5">
                  <c:v>20.234267809428275</c:v>
                </c:pt>
                <c:pt idx="6">
                  <c:v>13.509050663560629</c:v>
                </c:pt>
                <c:pt idx="7">
                  <c:v>29</c:v>
                </c:pt>
                <c:pt idx="8">
                  <c:v>24.506794987246394</c:v>
                </c:pt>
                <c:pt idx="9">
                  <c:v>21</c:v>
                </c:pt>
                <c:pt idx="10">
                  <c:v>26.953576412051916</c:v>
                </c:pt>
                <c:pt idx="11">
                  <c:v>21</c:v>
                </c:pt>
                <c:pt idx="12">
                  <c:v>27</c:v>
                </c:pt>
                <c:pt idx="13">
                  <c:v>25</c:v>
                </c:pt>
                <c:pt idx="14">
                  <c:v>27</c:v>
                </c:pt>
                <c:pt idx="15">
                  <c:v>8.5442062234506011</c:v>
                </c:pt>
                <c:pt idx="16">
                  <c:v>13.349759066477418</c:v>
                </c:pt>
                <c:pt idx="17">
                  <c:v>23</c:v>
                </c:pt>
                <c:pt idx="18">
                  <c:v>20</c:v>
                </c:pt>
                <c:pt idx="19">
                  <c:v>24</c:v>
                </c:pt>
                <c:pt idx="20">
                  <c:v>20</c:v>
                </c:pt>
                <c:pt idx="21">
                  <c:v>15.573062445037067</c:v>
                </c:pt>
                <c:pt idx="22">
                  <c:v>8.6053097853437066</c:v>
                </c:pt>
                <c:pt idx="23">
                  <c:v>23</c:v>
                </c:pt>
                <c:pt idx="24">
                  <c:v>11</c:v>
                </c:pt>
                <c:pt idx="25">
                  <c:v>21</c:v>
                </c:pt>
                <c:pt idx="26">
                  <c:v>20</c:v>
                </c:pt>
                <c:pt idx="27">
                  <c:v>16</c:v>
                </c:pt>
                <c:pt idx="28">
                  <c:v>15.985959977842867</c:v>
                </c:pt>
                <c:pt idx="29">
                  <c:v>24</c:v>
                </c:pt>
                <c:pt idx="30">
                  <c:v>25</c:v>
                </c:pt>
                <c:pt idx="31">
                  <c:v>28.140076622366905</c:v>
                </c:pt>
                <c:pt idx="32">
                  <c:v>22</c:v>
                </c:pt>
                <c:pt idx="33">
                  <c:v>14</c:v>
                </c:pt>
                <c:pt idx="34">
                  <c:v>16.309498972259462</c:v>
                </c:pt>
                <c:pt idx="35">
                  <c:v>7.9646235099062324</c:v>
                </c:pt>
                <c:pt idx="36">
                  <c:v>22</c:v>
                </c:pt>
                <c:pt idx="37">
                  <c:v>10</c:v>
                </c:pt>
                <c:pt idx="38">
                  <c:v>20.175244100391865</c:v>
                </c:pt>
                <c:pt idx="39">
                  <c:v>27</c:v>
                </c:pt>
                <c:pt idx="40">
                  <c:v>14.156535314396024</c:v>
                </c:pt>
                <c:pt idx="41">
                  <c:v>24</c:v>
                </c:pt>
                <c:pt idx="42">
                  <c:v>24</c:v>
                </c:pt>
                <c:pt idx="43">
                  <c:v>26</c:v>
                </c:pt>
                <c:pt idx="44">
                  <c:v>13.783407281152904</c:v>
                </c:pt>
                <c:pt idx="45">
                  <c:v>23.314502136781812</c:v>
                </c:pt>
                <c:pt idx="46">
                  <c:v>28</c:v>
                </c:pt>
                <c:pt idx="47">
                  <c:v>29</c:v>
                </c:pt>
                <c:pt idx="48">
                  <c:v>26</c:v>
                </c:pt>
                <c:pt idx="49">
                  <c:v>21</c:v>
                </c:pt>
                <c:pt idx="50">
                  <c:v>24</c:v>
                </c:pt>
                <c:pt idx="51">
                  <c:v>30.990662821568549</c:v>
                </c:pt>
                <c:pt idx="52">
                  <c:v>30</c:v>
                </c:pt>
                <c:pt idx="53">
                  <c:v>23</c:v>
                </c:pt>
                <c:pt idx="54">
                  <c:v>23.013979219831526</c:v>
                </c:pt>
                <c:pt idx="55">
                  <c:v>27</c:v>
                </c:pt>
                <c:pt idx="56">
                  <c:v>29</c:v>
                </c:pt>
                <c:pt idx="57">
                  <c:v>28</c:v>
                </c:pt>
                <c:pt idx="58">
                  <c:v>21</c:v>
                </c:pt>
                <c:pt idx="59">
                  <c:v>24</c:v>
                </c:pt>
                <c:pt idx="60">
                  <c:v>1.3978555565699935</c:v>
                </c:pt>
              </c:numCache>
            </c:numRef>
          </c:xVal>
          <c:yVal>
            <c:numRef>
              <c:f>FONCSTAT!$B$3:$B$63</c:f>
              <c:numCache>
                <c:formatCode>#\ ##0\ [$€-1];\-#\ ##0\ [$€-1]</c:formatCode>
                <c:ptCount val="61"/>
                <c:pt idx="0">
                  <c:v>30.360754822552536</c:v>
                </c:pt>
                <c:pt idx="1">
                  <c:v>38.486569752454358</c:v>
                </c:pt>
                <c:pt idx="2">
                  <c:v>17.144932600669563</c:v>
                </c:pt>
                <c:pt idx="3">
                  <c:v>47.295107683464884</c:v>
                </c:pt>
                <c:pt idx="4">
                  <c:v>41.52402114384342</c:v>
                </c:pt>
                <c:pt idx="5">
                  <c:v>46.623003410152165</c:v>
                </c:pt>
                <c:pt idx="6">
                  <c:v>49.464016358041484</c:v>
                </c:pt>
                <c:pt idx="7">
                  <c:v>28.364336189297028</c:v>
                </c:pt>
                <c:pt idx="8">
                  <c:v>25.529144607926721</c:v>
                </c:pt>
                <c:pt idx="9">
                  <c:v>41.313941774589942</c:v>
                </c:pt>
                <c:pt idx="10">
                  <c:v>40.592903160180072</c:v>
                </c:pt>
                <c:pt idx="11">
                  <c:v>63.309129097680568</c:v>
                </c:pt>
                <c:pt idx="12">
                  <c:v>38.195003970985674</c:v>
                </c:pt>
                <c:pt idx="13">
                  <c:v>74.528215144164861</c:v>
                </c:pt>
                <c:pt idx="14">
                  <c:v>16.256015795110326</c:v>
                </c:pt>
                <c:pt idx="15">
                  <c:v>64.905274685893744</c:v>
                </c:pt>
                <c:pt idx="16">
                  <c:v>38.547790958285333</c:v>
                </c:pt>
                <c:pt idx="17">
                  <c:v>27.188310959694476</c:v>
                </c:pt>
                <c:pt idx="18">
                  <c:v>45.061227418920026</c:v>
                </c:pt>
                <c:pt idx="19">
                  <c:v>46.729895172554556</c:v>
                </c:pt>
                <c:pt idx="20">
                  <c:v>63.84169988620377</c:v>
                </c:pt>
                <c:pt idx="21">
                  <c:v>79.289823679007128</c:v>
                </c:pt>
                <c:pt idx="22">
                  <c:v>14.412826487608257</c:v>
                </c:pt>
                <c:pt idx="23">
                  <c:v>68.508283648769989</c:v>
                </c:pt>
                <c:pt idx="24">
                  <c:v>35.601714374576702</c:v>
                </c:pt>
                <c:pt idx="25">
                  <c:v>107.08810222247536</c:v>
                </c:pt>
                <c:pt idx="26">
                  <c:v>77.258729444492118</c:v>
                </c:pt>
                <c:pt idx="27">
                  <c:v>36.252091398299569</c:v>
                </c:pt>
                <c:pt idx="28">
                  <c:v>19.928278468205637</c:v>
                </c:pt>
                <c:pt idx="29">
                  <c:v>80.901320153130385</c:v>
                </c:pt>
                <c:pt idx="30">
                  <c:v>91.601068294526613</c:v>
                </c:pt>
                <c:pt idx="31">
                  <c:v>85.912247226778419</c:v>
                </c:pt>
                <c:pt idx="32">
                  <c:v>34.837841681702997</c:v>
                </c:pt>
                <c:pt idx="33">
                  <c:v>37.69412642333446</c:v>
                </c:pt>
                <c:pt idx="34">
                  <c:v>90.018962232471594</c:v>
                </c:pt>
                <c:pt idx="35">
                  <c:v>11.084257755695873</c:v>
                </c:pt>
                <c:pt idx="36">
                  <c:v>71.670492805642624</c:v>
                </c:pt>
                <c:pt idx="37">
                  <c:v>21.975409153383225</c:v>
                </c:pt>
                <c:pt idx="38">
                  <c:v>39.113834469979629</c:v>
                </c:pt>
                <c:pt idx="39">
                  <c:v>76.254714541647445</c:v>
                </c:pt>
                <c:pt idx="40">
                  <c:v>56.054878378152722</c:v>
                </c:pt>
                <c:pt idx="41">
                  <c:v>90.262104661234119</c:v>
                </c:pt>
                <c:pt idx="42">
                  <c:v>43.975889356955889</c:v>
                </c:pt>
                <c:pt idx="43">
                  <c:v>64.311827885545796</c:v>
                </c:pt>
                <c:pt idx="44">
                  <c:v>35.545747018866244</c:v>
                </c:pt>
                <c:pt idx="45">
                  <c:v>69.868860874951878</c:v>
                </c:pt>
                <c:pt idx="46">
                  <c:v>65.889047306904502</c:v>
                </c:pt>
                <c:pt idx="47">
                  <c:v>45.206192395812884</c:v>
                </c:pt>
                <c:pt idx="48">
                  <c:v>59.199222773917441</c:v>
                </c:pt>
                <c:pt idx="49">
                  <c:v>61.945644928328697</c:v>
                </c:pt>
                <c:pt idx="50">
                  <c:v>59.342501875637105</c:v>
                </c:pt>
                <c:pt idx="51">
                  <c:v>11.240544354019381</c:v>
                </c:pt>
                <c:pt idx="52">
                  <c:v>8.5921909978358677</c:v>
                </c:pt>
                <c:pt idx="53">
                  <c:v>73.340201232493953</c:v>
                </c:pt>
                <c:pt idx="54">
                  <c:v>38.470511514432729</c:v>
                </c:pt>
                <c:pt idx="55">
                  <c:v>92.203591080823784</c:v>
                </c:pt>
                <c:pt idx="56">
                  <c:v>46.368566564982757</c:v>
                </c:pt>
                <c:pt idx="57">
                  <c:v>71.436745608192396</c:v>
                </c:pt>
                <c:pt idx="58">
                  <c:v>104.05395529625949</c:v>
                </c:pt>
                <c:pt idx="59">
                  <c:v>72.654458192880526</c:v>
                </c:pt>
                <c:pt idx="60">
                  <c:v>51.475770808538115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A-D270-4322-B60B-3F29DE968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197984"/>
        <c:axId val="365198376"/>
      </c:scatterChart>
      <c:valAx>
        <c:axId val="365197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Températures moyennes observées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&quot; °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5198376"/>
        <c:crosses val="autoZero"/>
        <c:crossBetween val="midCat"/>
      </c:valAx>
      <c:valAx>
        <c:axId val="365198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Ventes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\ [$€-1];\-#\ ##0\ [$€-1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5197984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theme="5" tint="0.79998168889431442"/>
  </sheetPr>
  <sheetViews>
    <sheetView workbookViewId="0"/>
  </sheetViews>
  <pageMargins left="0.78740157499999996" right="0.78740157499999996" top="0.984251969" bottom="0.984251969" header="0.4921259845" footer="0.4921259845"/>
  <headerFooter alignWithMargins="0">
    <oddHeader>&amp;F</oddHeader>
    <oddFooter>Page &amp;P</oddFooter>
  </headerFooter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theme="6" tint="0.79998168889431442"/>
  </sheetPr>
  <sheetViews>
    <sheetView zoomScale="113" workbookViewId="0" zoomToFit="1"/>
  </sheetViews>
  <pageMargins left="0.78740157499999996" right="0.78740157499999996" top="0.984251969" bottom="0.984251969" header="0.4921259845" footer="0.4921259845"/>
  <headerFooter alignWithMargins="0">
    <oddHeader>&amp;F</oddHeader>
    <oddFooter>Page &amp;P</oddFooter>
  </headerFooter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295274</xdr:colOff>
      <xdr:row>102</xdr:row>
      <xdr:rowOff>0</xdr:rowOff>
    </xdr:from>
    <xdr:to>
      <xdr:col>6</xdr:col>
      <xdr:colOff>533399</xdr:colOff>
      <xdr:row>106</xdr:row>
      <xdr:rowOff>133350</xdr:rowOff>
    </xdr:to>
    <xdr:sp macro="" textlink="">
      <xdr:nvSpPr>
        <xdr:cNvPr id="1025" name="Text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590924" y="15887700"/>
          <a:ext cx="2657475" cy="7810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chemeClr val="tx2"/>
              </a:solidFill>
              <a:latin typeface="Arial"/>
              <a:cs typeface="Arial"/>
            </a:rPr>
            <a:t>Y=Ventes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chemeClr val="tx2"/>
              </a:solidFill>
              <a:latin typeface="Arial"/>
              <a:cs typeface="Arial"/>
            </a:rPr>
            <a:t>X=visiteurs ou températures</a:t>
          </a:r>
        </a:p>
        <a:p>
          <a:pPr algn="l" rtl="0">
            <a:defRPr sz="1000"/>
          </a:pPr>
          <a:r>
            <a:rPr lang="fr-FR" sz="1000" b="1" i="0" u="none" strike="noStrike" baseline="0">
              <a:solidFill>
                <a:schemeClr val="tx2"/>
              </a:solidFill>
              <a:latin typeface="Arial"/>
              <a:cs typeface="Arial"/>
            </a:rPr>
            <a:t>a</a:t>
          </a:r>
          <a:r>
            <a:rPr lang="fr-FR" sz="1000" b="0" i="0" u="none" strike="noStrike" baseline="0">
              <a:solidFill>
                <a:schemeClr val="tx2"/>
              </a:solidFill>
              <a:latin typeface="Arial"/>
              <a:cs typeface="Arial"/>
            </a:rPr>
            <a:t>=déterminé par "droitereg"</a:t>
          </a:r>
        </a:p>
        <a:p>
          <a:pPr algn="l" rtl="0">
            <a:defRPr sz="1000"/>
          </a:pPr>
          <a:r>
            <a:rPr lang="fr-FR" sz="1000" b="1" i="0" u="none" strike="noStrike" baseline="0">
              <a:solidFill>
                <a:schemeClr val="tx2"/>
              </a:solidFill>
              <a:latin typeface="Arial"/>
              <a:cs typeface="Arial"/>
            </a:rPr>
            <a:t>b</a:t>
          </a:r>
          <a:r>
            <a:rPr lang="fr-FR" sz="1000" b="0" i="0" u="none" strike="noStrike" baseline="0">
              <a:solidFill>
                <a:schemeClr val="tx2"/>
              </a:solidFill>
              <a:latin typeface="Arial"/>
              <a:cs typeface="Arial"/>
            </a:rPr>
            <a:t>=déterminé par "ordonnée à l'origine"</a:t>
          </a:r>
        </a:p>
      </xdr:txBody>
    </xdr:sp>
    <xdr:clientData/>
  </xdr:twoCellAnchor>
  <xdr:twoCellAnchor>
    <xdr:from>
      <xdr:col>1</xdr:col>
      <xdr:colOff>28575</xdr:colOff>
      <xdr:row>103</xdr:row>
      <xdr:rowOff>123825</xdr:rowOff>
    </xdr:from>
    <xdr:to>
      <xdr:col>4</xdr:col>
      <xdr:colOff>257175</xdr:colOff>
      <xdr:row>103</xdr:row>
      <xdr:rowOff>123825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 flipH="1" flipV="1">
          <a:off x="981075" y="16173450"/>
          <a:ext cx="2571750" cy="0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4</xdr:col>
      <xdr:colOff>457200</xdr:colOff>
      <xdr:row>106</xdr:row>
      <xdr:rowOff>104776</xdr:rowOff>
    </xdr:from>
    <xdr:to>
      <xdr:col>5</xdr:col>
      <xdr:colOff>714375</xdr:colOff>
      <xdr:row>110</xdr:row>
      <xdr:rowOff>123826</xdr:rowOff>
    </xdr:to>
    <xdr:sp macro="" textlink="">
      <xdr:nvSpPr>
        <xdr:cNvPr id="1027" name="Text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752850" y="16640176"/>
          <a:ext cx="1400175" cy="666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sng" strike="noStrike" baseline="0">
              <a:solidFill>
                <a:schemeClr val="tx2"/>
              </a:solidFill>
              <a:latin typeface="Arial"/>
              <a:cs typeface="Arial"/>
            </a:rPr>
            <a:t>/ Visiteurs</a:t>
          </a:r>
          <a:endParaRPr lang="fr-FR" sz="1000" b="0" i="0" u="none" strike="noStrike" baseline="0">
            <a:solidFill>
              <a:schemeClr val="tx2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chemeClr val="tx2"/>
              </a:solidFill>
              <a:latin typeface="Arial"/>
              <a:cs typeface="Arial"/>
            </a:rPr>
            <a:t>Y=0,2161X - 8,9156</a:t>
          </a:r>
        </a:p>
        <a:p>
          <a:pPr algn="l" rtl="0">
            <a:defRPr sz="1000"/>
          </a:pPr>
          <a:r>
            <a:rPr lang="fr-FR" sz="1000" b="1" i="0" u="sng" strike="noStrike" baseline="0">
              <a:solidFill>
                <a:schemeClr val="tx2"/>
              </a:solidFill>
              <a:latin typeface="Arial"/>
              <a:cs typeface="Arial"/>
            </a:rPr>
            <a:t>/ Températures</a:t>
          </a:r>
          <a:endParaRPr lang="fr-FR" sz="1000" b="0" i="0" u="none" strike="noStrike" baseline="0">
            <a:solidFill>
              <a:schemeClr val="tx2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chemeClr val="tx2"/>
              </a:solidFill>
              <a:latin typeface="Arial"/>
              <a:cs typeface="Arial"/>
            </a:rPr>
            <a:t>Y=0,7263X+ 36,9984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8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19050</xdr:colOff>
      <xdr:row>107</xdr:row>
      <xdr:rowOff>133350</xdr:rowOff>
    </xdr:from>
    <xdr:to>
      <xdr:col>4</xdr:col>
      <xdr:colOff>400050</xdr:colOff>
      <xdr:row>107</xdr:row>
      <xdr:rowOff>133350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ShapeType="1"/>
        </xdr:cNvSpPr>
      </xdr:nvSpPr>
      <xdr:spPr bwMode="auto">
        <a:xfrm flipH="1" flipV="1">
          <a:off x="4476750" y="16830675"/>
          <a:ext cx="381000" cy="0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4</xdr:col>
      <xdr:colOff>38100</xdr:colOff>
      <xdr:row>109</xdr:row>
      <xdr:rowOff>28575</xdr:rowOff>
    </xdr:from>
    <xdr:to>
      <xdr:col>4</xdr:col>
      <xdr:colOff>419100</xdr:colOff>
      <xdr:row>109</xdr:row>
      <xdr:rowOff>28575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H="1" flipV="1">
          <a:off x="3495675" y="17049750"/>
          <a:ext cx="381000" cy="0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0.54315</cdr:x>
      <cdr:y>0.2422</cdr:y>
    </cdr:from>
    <cdr:to>
      <cdr:x>0.69117</cdr:x>
      <cdr:y>0.27972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CBDF1A65-8B5C-4F86-82D1-EA6085B3747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966607" y="1338036"/>
          <a:ext cx="1353429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0.39435</cdr:x>
      <cdr:y>0.01505</cdr:y>
    </cdr:from>
    <cdr:to>
      <cdr:x>0.59703</cdr:x>
      <cdr:y>0.07906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7D30C4C0-E7D0-4C10-B69F-990D930D6BC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3605892" y="83156"/>
          <a:ext cx="1853345" cy="353599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7412" cy="606902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0.23065</cdr:x>
      <cdr:y>0.51587</cdr:y>
    </cdr:from>
    <cdr:to>
      <cdr:x>0.382</cdr:x>
      <cdr:y>0.55339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83785246-B537-4774-949C-F1B51FC9890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109108" y="2849941"/>
          <a:ext cx="1383912" cy="2072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0.40013</cdr:x>
      <cdr:y>0.02326</cdr:y>
    </cdr:from>
    <cdr:to>
      <cdr:x>0.57545</cdr:x>
      <cdr:y>0.07824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0C7A9E9C-7D4A-402F-819A-8FEF555EBCD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3658810" y="128511"/>
          <a:ext cx="1603088" cy="303743"/>
        </a:xfrm>
        <a:prstGeom xmlns:a="http://schemas.openxmlformats.org/drawingml/2006/main" prst="rect">
          <a:avLst/>
        </a:prstGeom>
      </cdr:spPr>
    </cdr:pic>
  </cdr:relSizeAnchor>
</c:userShape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irection Ion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Direction 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irection 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Q128"/>
  <sheetViews>
    <sheetView showGridLines="0" tabSelected="1" zoomScaleNormal="100" workbookViewId="0">
      <pane ySplit="3045" topLeftCell="A58" activePane="bottomLeft"/>
      <selection activeCell="B2" sqref="B2"/>
      <selection pane="bottomLeft" activeCell="J66" sqref="J66"/>
    </sheetView>
  </sheetViews>
  <sheetFormatPr baseColWidth="10" defaultColWidth="9" defaultRowHeight="12"/>
  <cols>
    <col min="1" max="1" width="11.5" customWidth="1"/>
    <col min="2" max="2" width="17.125" customWidth="1"/>
    <col min="3" max="3" width="11.25" customWidth="1"/>
    <col min="4" max="4" width="17" customWidth="1"/>
    <col min="5" max="5" width="14.5" customWidth="1"/>
    <col min="6" max="6" width="16" customWidth="1"/>
    <col min="7" max="7" width="15.875" customWidth="1"/>
    <col min="8" max="8" width="11.25" customWidth="1"/>
    <col min="9" max="10" width="14.625" customWidth="1"/>
    <col min="11" max="14" width="9" customWidth="1"/>
    <col min="15" max="17" width="14.625" customWidth="1"/>
    <col min="18" max="18" width="4.625" customWidth="1"/>
    <col min="19" max="19" width="1.625" customWidth="1"/>
    <col min="20" max="20" width="19.625" customWidth="1"/>
  </cols>
  <sheetData>
    <row r="1" spans="1:17" ht="13.5" thickBot="1">
      <c r="G1" s="22" t="s">
        <v>1</v>
      </c>
      <c r="I1" s="1"/>
      <c r="K1" s="1"/>
      <c r="O1" s="1"/>
    </row>
    <row r="2" spans="1:17" ht="13.5" thickBot="1">
      <c r="A2" s="14" t="s">
        <v>0</v>
      </c>
      <c r="B2" s="14" t="s">
        <v>30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"/>
      <c r="J2" s="1"/>
      <c r="K2" s="1"/>
      <c r="O2" s="1"/>
      <c r="P2" s="1"/>
    </row>
    <row r="3" spans="1:17" ht="12.75">
      <c r="A3" s="7">
        <v>1</v>
      </c>
      <c r="B3" s="8">
        <v>30.360754822552536</v>
      </c>
      <c r="C3" s="9">
        <v>210</v>
      </c>
      <c r="D3" s="10">
        <v>12.853328697383404</v>
      </c>
      <c r="E3" s="9">
        <f t="shared" ref="E3:E34" si="0">(C3-_MOY1)^2</f>
        <v>5312.2590701424333</v>
      </c>
      <c r="F3" s="9">
        <f t="shared" ref="F3:F34" si="1">(D3-_MOY2)^2</f>
        <v>65.93137861260729</v>
      </c>
      <c r="G3" s="9">
        <f t="shared" ref="G3:G34" si="2">C3*D3</f>
        <v>2699.1990264505148</v>
      </c>
      <c r="H3" s="9">
        <f>C3*$C$107</f>
        <v>-1873.7171744270026</v>
      </c>
      <c r="I3" s="1"/>
      <c r="J3" s="1"/>
      <c r="K3" s="1"/>
      <c r="O3" s="1"/>
      <c r="P3" s="1"/>
      <c r="Q3" s="1"/>
    </row>
    <row r="4" spans="1:17" ht="12.75">
      <c r="A4" s="7">
        <v>2</v>
      </c>
      <c r="B4" s="8">
        <v>38.486569752454358</v>
      </c>
      <c r="C4" s="9">
        <v>177</v>
      </c>
      <c r="D4" s="10">
        <v>21</v>
      </c>
      <c r="E4" s="9">
        <f t="shared" si="0"/>
        <v>11211.68529965063</v>
      </c>
      <c r="F4" s="9">
        <f t="shared" si="1"/>
        <v>7.2131729036742527E-4</v>
      </c>
      <c r="G4" s="9">
        <f t="shared" si="2"/>
        <v>3717</v>
      </c>
      <c r="H4" s="9">
        <f>C4*$C$107</f>
        <v>-1579.2759041599022</v>
      </c>
      <c r="I4" s="1"/>
      <c r="J4" s="1"/>
      <c r="K4" s="1"/>
      <c r="O4" s="1"/>
      <c r="P4" s="1"/>
      <c r="Q4" s="1"/>
    </row>
    <row r="5" spans="1:17" ht="12.75">
      <c r="A5" s="7">
        <v>3</v>
      </c>
      <c r="B5" s="8">
        <v>17.144932600669563</v>
      </c>
      <c r="C5" s="9">
        <v>101</v>
      </c>
      <c r="D5" s="10">
        <v>19</v>
      </c>
      <c r="E5" s="9">
        <f t="shared" si="0"/>
        <v>33082.242676699811</v>
      </c>
      <c r="F5" s="9">
        <f t="shared" si="1"/>
        <v>3.8932919142115137</v>
      </c>
      <c r="G5" s="9">
        <f t="shared" si="2"/>
        <v>1919</v>
      </c>
      <c r="H5" s="9">
        <f t="shared" ref="H5:H20" si="3">C5*$C$107</f>
        <v>-901.16873627203461</v>
      </c>
      <c r="I5" s="1"/>
      <c r="J5" s="1"/>
      <c r="K5" s="1"/>
      <c r="O5" s="1"/>
      <c r="P5" s="1"/>
      <c r="Q5" s="1"/>
    </row>
    <row r="6" spans="1:17" ht="12.75">
      <c r="A6" s="7">
        <v>4</v>
      </c>
      <c r="B6" s="8">
        <v>47.295107683464884</v>
      </c>
      <c r="C6" s="9">
        <v>232</v>
      </c>
      <c r="D6" s="10">
        <v>23</v>
      </c>
      <c r="E6" s="9">
        <f t="shared" si="0"/>
        <v>2589.3082504703029</v>
      </c>
      <c r="F6" s="9">
        <f t="shared" si="1"/>
        <v>4.1081507203692214</v>
      </c>
      <c r="G6" s="9">
        <f t="shared" si="2"/>
        <v>5336</v>
      </c>
      <c r="H6" s="9">
        <f t="shared" si="3"/>
        <v>-2070.0113546050698</v>
      </c>
      <c r="I6" s="1"/>
      <c r="J6" s="1"/>
      <c r="K6" s="1"/>
      <c r="O6" s="1"/>
      <c r="P6" s="1"/>
      <c r="Q6" s="1"/>
    </row>
    <row r="7" spans="1:17" ht="12.75">
      <c r="A7" s="7">
        <v>5</v>
      </c>
      <c r="B7" s="8">
        <v>41.52402114384342</v>
      </c>
      <c r="C7" s="9">
        <v>197</v>
      </c>
      <c r="D7" s="10">
        <v>21</v>
      </c>
      <c r="E7" s="9">
        <f t="shared" si="0"/>
        <v>7376.2754635850561</v>
      </c>
      <c r="F7" s="9">
        <f t="shared" si="1"/>
        <v>7.2131729036742527E-4</v>
      </c>
      <c r="G7" s="9">
        <f t="shared" si="2"/>
        <v>4137</v>
      </c>
      <c r="H7" s="9">
        <f t="shared" si="3"/>
        <v>-1757.7251588672357</v>
      </c>
      <c r="I7" s="1"/>
      <c r="J7" s="1"/>
      <c r="K7" s="1"/>
      <c r="O7" s="1"/>
      <c r="P7" s="1"/>
      <c r="Q7" s="1"/>
    </row>
    <row r="8" spans="1:17" ht="12.75">
      <c r="A8" s="7">
        <v>6</v>
      </c>
      <c r="B8" s="8">
        <v>46.623003410152165</v>
      </c>
      <c r="C8" s="9">
        <v>237</v>
      </c>
      <c r="D8" s="10">
        <v>20.234267809428275</v>
      </c>
      <c r="E8" s="9">
        <f t="shared" si="0"/>
        <v>2105.4557914539096</v>
      </c>
      <c r="F8" s="9">
        <f t="shared" si="1"/>
        <v>0.54593602889244885</v>
      </c>
      <c r="G8" s="9">
        <f t="shared" si="2"/>
        <v>4795.5214708345011</v>
      </c>
      <c r="H8" s="9">
        <f t="shared" si="3"/>
        <v>-2114.6236682819031</v>
      </c>
      <c r="I8" s="1"/>
      <c r="J8" s="1"/>
      <c r="K8" s="1"/>
      <c r="O8" s="1"/>
      <c r="P8" s="1"/>
      <c r="Q8" s="2"/>
    </row>
    <row r="9" spans="1:17" ht="12.75">
      <c r="A9" s="7">
        <v>7</v>
      </c>
      <c r="B9" s="8">
        <v>49.464016358041484</v>
      </c>
      <c r="C9" s="9">
        <v>303</v>
      </c>
      <c r="D9" s="10">
        <v>13.509050663560629</v>
      </c>
      <c r="E9" s="9">
        <f t="shared" si="0"/>
        <v>404.60333243751711</v>
      </c>
      <c r="F9" s="9">
        <f t="shared" si="1"/>
        <v>55.712669170538014</v>
      </c>
      <c r="G9" s="9">
        <f t="shared" si="2"/>
        <v>4093.2423510588706</v>
      </c>
      <c r="H9" s="9">
        <f t="shared" si="3"/>
        <v>-2703.5062088161039</v>
      </c>
      <c r="I9" s="1"/>
      <c r="J9" s="1"/>
      <c r="K9" s="1"/>
      <c r="O9" s="1"/>
      <c r="P9" s="1"/>
      <c r="Q9" s="2"/>
    </row>
    <row r="10" spans="1:17" ht="12.75">
      <c r="A10" s="7">
        <v>8</v>
      </c>
      <c r="B10" s="8">
        <v>28.364336189297028</v>
      </c>
      <c r="C10" s="9">
        <v>199</v>
      </c>
      <c r="D10" s="10">
        <v>29</v>
      </c>
      <c r="E10" s="9">
        <f t="shared" si="0"/>
        <v>7036.7344799784987</v>
      </c>
      <c r="F10" s="9">
        <f t="shared" si="1"/>
        <v>64.430438929605785</v>
      </c>
      <c r="G10" s="9">
        <f t="shared" si="2"/>
        <v>5771</v>
      </c>
      <c r="H10" s="9">
        <f t="shared" si="3"/>
        <v>-1775.5700843379691</v>
      </c>
      <c r="I10" s="1"/>
      <c r="J10" s="1"/>
      <c r="K10" s="1"/>
      <c r="O10" s="1"/>
      <c r="P10" s="1"/>
      <c r="Q10" s="1"/>
    </row>
    <row r="11" spans="1:17" ht="12.75">
      <c r="A11" s="7">
        <v>9</v>
      </c>
      <c r="B11" s="8">
        <v>25.529144607926721</v>
      </c>
      <c r="C11" s="9">
        <v>145</v>
      </c>
      <c r="D11" s="10">
        <v>24.506794987246394</v>
      </c>
      <c r="E11" s="9">
        <f t="shared" si="0"/>
        <v>19012.341037355549</v>
      </c>
      <c r="F11" s="9">
        <f t="shared" si="1"/>
        <v>12.486698845966703</v>
      </c>
      <c r="G11" s="9">
        <f t="shared" si="2"/>
        <v>3553.4852731507272</v>
      </c>
      <c r="H11" s="9">
        <f t="shared" si="3"/>
        <v>-1293.7570966281685</v>
      </c>
      <c r="I11" s="1"/>
      <c r="J11" s="1"/>
      <c r="K11" s="1"/>
      <c r="O11" s="1"/>
      <c r="P11" s="1"/>
      <c r="Q11" s="1"/>
    </row>
    <row r="12" spans="1:17" ht="12.75">
      <c r="A12" s="7">
        <v>10</v>
      </c>
      <c r="B12" s="8">
        <v>41.313941774589942</v>
      </c>
      <c r="C12" s="9">
        <v>199</v>
      </c>
      <c r="D12" s="10">
        <v>21</v>
      </c>
      <c r="E12" s="9">
        <f t="shared" si="0"/>
        <v>7036.7344799784987</v>
      </c>
      <c r="F12" s="9">
        <f t="shared" si="1"/>
        <v>7.2131729036742527E-4</v>
      </c>
      <c r="G12" s="9">
        <f t="shared" si="2"/>
        <v>4179</v>
      </c>
      <c r="H12" s="9">
        <f t="shared" si="3"/>
        <v>-1775.5700843379691</v>
      </c>
      <c r="I12" s="1"/>
      <c r="J12" s="1"/>
      <c r="K12" s="1"/>
      <c r="O12" s="1"/>
      <c r="P12" s="1"/>
      <c r="Q12" s="1"/>
    </row>
    <row r="13" spans="1:17" ht="12.75">
      <c r="A13" s="7">
        <v>11</v>
      </c>
      <c r="B13" s="8">
        <v>40.592903160180072</v>
      </c>
      <c r="C13" s="9">
        <v>230</v>
      </c>
      <c r="D13" s="10">
        <v>26.953576412051916</v>
      </c>
      <c r="E13" s="9">
        <f t="shared" si="0"/>
        <v>2796.8492340768603</v>
      </c>
      <c r="F13" s="9">
        <f t="shared" si="1"/>
        <v>35.765587991496872</v>
      </c>
      <c r="G13" s="9">
        <f t="shared" si="2"/>
        <v>6199.3225747719407</v>
      </c>
      <c r="H13" s="9">
        <f t="shared" si="3"/>
        <v>-2052.1664291343363</v>
      </c>
      <c r="I13" s="1"/>
      <c r="J13" s="1"/>
      <c r="K13" s="1"/>
      <c r="O13" s="1"/>
      <c r="P13" s="1"/>
      <c r="Q13" s="1"/>
    </row>
    <row r="14" spans="1:17" ht="12.75">
      <c r="A14" s="7">
        <v>12</v>
      </c>
      <c r="B14" s="8">
        <v>63.309129097680568</v>
      </c>
      <c r="C14" s="9">
        <v>289</v>
      </c>
      <c r="D14" s="10">
        <v>21</v>
      </c>
      <c r="E14" s="9">
        <f t="shared" si="0"/>
        <v>37.390217683418527</v>
      </c>
      <c r="F14" s="9">
        <f t="shared" si="1"/>
        <v>7.2131729036742527E-4</v>
      </c>
      <c r="G14" s="9">
        <f t="shared" si="2"/>
        <v>6069</v>
      </c>
      <c r="H14" s="9">
        <f t="shared" si="3"/>
        <v>-2578.59173052097</v>
      </c>
      <c r="I14" s="1"/>
      <c r="J14" s="1"/>
      <c r="K14" s="1"/>
      <c r="O14" s="1"/>
      <c r="P14" s="1"/>
      <c r="Q14" s="1"/>
    </row>
    <row r="15" spans="1:17" ht="12.75">
      <c r="A15" s="7">
        <v>13</v>
      </c>
      <c r="B15" s="8">
        <v>38.195003970985674</v>
      </c>
      <c r="C15" s="9">
        <v>219</v>
      </c>
      <c r="D15" s="10">
        <v>27</v>
      </c>
      <c r="E15" s="9">
        <f t="shared" si="0"/>
        <v>4081.3246439129257</v>
      </c>
      <c r="F15" s="9">
        <f t="shared" si="1"/>
        <v>36.323009526526931</v>
      </c>
      <c r="G15" s="9">
        <f t="shared" si="2"/>
        <v>5913</v>
      </c>
      <c r="H15" s="9">
        <f t="shared" si="3"/>
        <v>-1954.0193390453028</v>
      </c>
      <c r="I15" s="1"/>
      <c r="J15" s="1"/>
      <c r="K15" s="1"/>
      <c r="O15" s="1"/>
      <c r="P15" s="1"/>
      <c r="Q15" s="1"/>
    </row>
    <row r="16" spans="1:17" ht="12.75">
      <c r="A16" s="7">
        <v>14</v>
      </c>
      <c r="B16" s="8">
        <v>74.528215144164861</v>
      </c>
      <c r="C16" s="9">
        <v>397</v>
      </c>
      <c r="D16" s="10">
        <v>25</v>
      </c>
      <c r="E16" s="9">
        <f t="shared" si="0"/>
        <v>13022.177102929321</v>
      </c>
      <c r="F16" s="9">
        <f t="shared" si="1"/>
        <v>16.215580123448074</v>
      </c>
      <c r="G16" s="9">
        <f t="shared" si="2"/>
        <v>9925</v>
      </c>
      <c r="H16" s="9">
        <f t="shared" si="3"/>
        <v>-3542.2177059405717</v>
      </c>
      <c r="I16" s="1"/>
      <c r="J16" s="1"/>
      <c r="K16" s="1"/>
      <c r="O16" s="1"/>
      <c r="P16" s="1"/>
      <c r="Q16" s="1"/>
    </row>
    <row r="17" spans="1:17" ht="12.75">
      <c r="A17" s="7">
        <v>15</v>
      </c>
      <c r="B17" s="8">
        <v>16.256015795110326</v>
      </c>
      <c r="C17" s="9">
        <v>118</v>
      </c>
      <c r="D17" s="10">
        <v>27</v>
      </c>
      <c r="E17" s="9">
        <f t="shared" si="0"/>
        <v>27187.144316044072</v>
      </c>
      <c r="F17" s="9">
        <f t="shared" si="1"/>
        <v>36.323009526526931</v>
      </c>
      <c r="G17" s="9">
        <f t="shared" si="2"/>
        <v>3186</v>
      </c>
      <c r="H17" s="9">
        <f t="shared" si="3"/>
        <v>-1052.8506027732681</v>
      </c>
      <c r="I17" s="1"/>
      <c r="J17" s="1"/>
      <c r="K17" s="1"/>
      <c r="O17" s="1"/>
      <c r="P17" s="1"/>
      <c r="Q17" s="1"/>
    </row>
    <row r="18" spans="1:17" ht="12.75">
      <c r="A18" s="7">
        <v>16</v>
      </c>
      <c r="B18" s="8">
        <v>64.905274685893744</v>
      </c>
      <c r="C18" s="9">
        <v>406</v>
      </c>
      <c r="D18" s="10">
        <v>8.5442062234506011</v>
      </c>
      <c r="E18" s="9">
        <f t="shared" si="0"/>
        <v>15157.242676699814</v>
      </c>
      <c r="F18" s="9">
        <f t="shared" si="1"/>
        <v>154.4784606760731</v>
      </c>
      <c r="G18" s="9">
        <f t="shared" si="2"/>
        <v>3468.947726720944</v>
      </c>
      <c r="H18" s="9">
        <f t="shared" si="3"/>
        <v>-3622.5198705588718</v>
      </c>
      <c r="I18" s="1"/>
      <c r="J18" s="1"/>
      <c r="K18" s="1"/>
      <c r="O18" s="1"/>
      <c r="P18" s="1"/>
      <c r="Q18" s="1"/>
    </row>
    <row r="19" spans="1:17" ht="12.75">
      <c r="A19" s="7">
        <v>17</v>
      </c>
      <c r="B19" s="8">
        <v>38.547790958285333</v>
      </c>
      <c r="C19" s="9">
        <v>244</v>
      </c>
      <c r="D19" s="10">
        <v>13.349759066477418</v>
      </c>
      <c r="E19" s="9">
        <f t="shared" si="0"/>
        <v>1512.0623488309589</v>
      </c>
      <c r="F19" s="9">
        <f t="shared" si="1"/>
        <v>58.115977249785963</v>
      </c>
      <c r="G19" s="9">
        <f t="shared" si="2"/>
        <v>3257.34121222049</v>
      </c>
      <c r="H19" s="9">
        <f t="shared" si="3"/>
        <v>-2177.0809074294698</v>
      </c>
      <c r="I19" s="1"/>
      <c r="J19" s="1"/>
      <c r="K19" s="1"/>
      <c r="O19" s="1"/>
      <c r="P19" s="1"/>
      <c r="Q19" s="1"/>
    </row>
    <row r="20" spans="1:17" ht="12.75">
      <c r="A20" s="7">
        <v>18</v>
      </c>
      <c r="B20" s="8">
        <v>27.188310959694476</v>
      </c>
      <c r="C20" s="9">
        <v>141</v>
      </c>
      <c r="D20" s="10">
        <v>23</v>
      </c>
      <c r="E20" s="9">
        <f t="shared" si="0"/>
        <v>20131.423004568664</v>
      </c>
      <c r="F20" s="9">
        <f t="shared" si="1"/>
        <v>4.1081507203692214</v>
      </c>
      <c r="G20" s="9">
        <f t="shared" si="2"/>
        <v>3243</v>
      </c>
      <c r="H20" s="9">
        <f t="shared" si="3"/>
        <v>-1258.0672456867017</v>
      </c>
      <c r="I20" s="1"/>
      <c r="J20" s="1"/>
      <c r="K20" s="1"/>
      <c r="O20" s="1"/>
      <c r="P20" s="1"/>
      <c r="Q20" s="1"/>
    </row>
    <row r="21" spans="1:17" ht="12.75">
      <c r="A21" s="7">
        <v>19</v>
      </c>
      <c r="B21" s="8">
        <v>45.061227418920026</v>
      </c>
      <c r="C21" s="9">
        <v>223</v>
      </c>
      <c r="D21" s="10">
        <v>20</v>
      </c>
      <c r="E21" s="9">
        <f t="shared" si="0"/>
        <v>3586.242676699811</v>
      </c>
      <c r="F21" s="9">
        <f t="shared" si="1"/>
        <v>0.94700661575094058</v>
      </c>
      <c r="G21" s="9">
        <f t="shared" si="2"/>
        <v>4460</v>
      </c>
      <c r="H21" s="9">
        <f t="shared" ref="H21:H36" si="4">C21*$C$107</f>
        <v>-1989.7091899867694</v>
      </c>
      <c r="I21" s="1"/>
      <c r="J21" s="1"/>
      <c r="K21" s="1"/>
      <c r="O21" s="1"/>
      <c r="P21" s="1"/>
      <c r="Q21" s="1"/>
    </row>
    <row r="22" spans="1:17" ht="12.75">
      <c r="A22" s="7">
        <v>20</v>
      </c>
      <c r="B22" s="8">
        <v>46.729895172554556</v>
      </c>
      <c r="C22" s="9">
        <v>247</v>
      </c>
      <c r="D22" s="10">
        <v>24</v>
      </c>
      <c r="E22" s="9">
        <f t="shared" si="0"/>
        <v>1287.7508734211228</v>
      </c>
      <c r="F22" s="9">
        <f t="shared" si="1"/>
        <v>9.1618654219086473</v>
      </c>
      <c r="G22" s="9">
        <f t="shared" si="2"/>
        <v>5928</v>
      </c>
      <c r="H22" s="9">
        <f t="shared" si="4"/>
        <v>-2203.8482956355697</v>
      </c>
      <c r="I22" s="1"/>
      <c r="J22" s="1"/>
      <c r="K22" s="1"/>
      <c r="O22" s="1"/>
      <c r="P22" s="1"/>
      <c r="Q22" s="1"/>
    </row>
    <row r="23" spans="1:17" ht="12.75">
      <c r="A23" s="7">
        <v>21</v>
      </c>
      <c r="B23" s="8">
        <v>63.84169988620377</v>
      </c>
      <c r="C23" s="9">
        <v>312</v>
      </c>
      <c r="D23" s="10">
        <v>20</v>
      </c>
      <c r="E23" s="9">
        <f t="shared" si="0"/>
        <v>847.66890620800905</v>
      </c>
      <c r="F23" s="9">
        <f t="shared" si="1"/>
        <v>0.94700661575094058</v>
      </c>
      <c r="G23" s="9">
        <f t="shared" si="2"/>
        <v>6240</v>
      </c>
      <c r="H23" s="9">
        <f t="shared" si="4"/>
        <v>-2783.8083734344036</v>
      </c>
      <c r="I23" s="1"/>
      <c r="J23" s="1"/>
      <c r="K23" s="1"/>
      <c r="O23" s="1"/>
      <c r="P23" s="1"/>
      <c r="Q23" s="1"/>
    </row>
    <row r="24" spans="1:17" ht="12.75">
      <c r="A24" s="7">
        <v>22</v>
      </c>
      <c r="B24" s="8">
        <v>79.289823679007128</v>
      </c>
      <c r="C24" s="9">
        <v>399</v>
      </c>
      <c r="D24" s="10">
        <v>15.573062445037067</v>
      </c>
      <c r="E24" s="9">
        <f t="shared" si="0"/>
        <v>13482.636119322764</v>
      </c>
      <c r="F24" s="9">
        <f t="shared" si="1"/>
        <v>29.160866211719483</v>
      </c>
      <c r="G24" s="9">
        <f t="shared" si="2"/>
        <v>6213.6519155697897</v>
      </c>
      <c r="H24" s="9">
        <f t="shared" si="4"/>
        <v>-3560.0626314113051</v>
      </c>
      <c r="I24" s="1"/>
      <c r="J24" s="1"/>
      <c r="K24" s="1"/>
      <c r="O24" s="1"/>
      <c r="P24" s="1"/>
      <c r="Q24" s="1"/>
    </row>
    <row r="25" spans="1:17" ht="12.75">
      <c r="A25" s="7">
        <v>23</v>
      </c>
      <c r="B25" s="8">
        <v>14.412826487608257</v>
      </c>
      <c r="C25" s="9">
        <v>154</v>
      </c>
      <c r="D25" s="10">
        <v>8.6053097853437066</v>
      </c>
      <c r="E25" s="9">
        <f t="shared" si="0"/>
        <v>16611.40661112604</v>
      </c>
      <c r="F25" s="9">
        <f t="shared" si="1"/>
        <v>152.96328974903292</v>
      </c>
      <c r="G25" s="9">
        <f t="shared" si="2"/>
        <v>1325.2177069429308</v>
      </c>
      <c r="H25" s="9">
        <f t="shared" si="4"/>
        <v>-1374.0592612464686</v>
      </c>
      <c r="J25" s="1"/>
      <c r="P25" s="1"/>
      <c r="Q25" s="1"/>
    </row>
    <row r="26" spans="1:17" ht="12.75">
      <c r="A26" s="7">
        <v>24</v>
      </c>
      <c r="B26" s="8">
        <v>68.508283648769989</v>
      </c>
      <c r="C26" s="9">
        <v>332</v>
      </c>
      <c r="D26" s="10">
        <v>23</v>
      </c>
      <c r="E26" s="9">
        <f t="shared" si="0"/>
        <v>2412.2590701424356</v>
      </c>
      <c r="F26" s="9">
        <f t="shared" si="1"/>
        <v>4.1081507203692214</v>
      </c>
      <c r="G26" s="9">
        <f t="shared" si="2"/>
        <v>7636</v>
      </c>
      <c r="H26" s="9">
        <f t="shared" si="4"/>
        <v>-2962.2576281417373</v>
      </c>
      <c r="J26" s="1"/>
      <c r="P26" s="1"/>
      <c r="Q26" s="1"/>
    </row>
    <row r="27" spans="1:17" ht="12.75">
      <c r="A27" s="7">
        <v>25</v>
      </c>
      <c r="B27" s="8">
        <v>35.601714374576702</v>
      </c>
      <c r="C27" s="9">
        <v>233</v>
      </c>
      <c r="D27" s="10">
        <v>11</v>
      </c>
      <c r="E27" s="9">
        <f t="shared" si="0"/>
        <v>2488.5377586670243</v>
      </c>
      <c r="F27" s="9">
        <f t="shared" si="1"/>
        <v>99.463574301896102</v>
      </c>
      <c r="G27" s="9">
        <f t="shared" si="2"/>
        <v>2563</v>
      </c>
      <c r="H27" s="9">
        <f t="shared" si="4"/>
        <v>-2078.9338173404362</v>
      </c>
      <c r="J27" s="1"/>
      <c r="P27" s="1"/>
      <c r="Q27" s="1"/>
    </row>
    <row r="28" spans="1:17" ht="12.75">
      <c r="A28" s="7">
        <v>26</v>
      </c>
      <c r="B28" s="8">
        <v>107.08810222247536</v>
      </c>
      <c r="C28" s="9">
        <v>489</v>
      </c>
      <c r="D28" s="10">
        <v>21</v>
      </c>
      <c r="E28" s="9">
        <f t="shared" si="0"/>
        <v>42483.291857027682</v>
      </c>
      <c r="F28" s="9">
        <f t="shared" si="1"/>
        <v>7.2131729036742527E-4</v>
      </c>
      <c r="G28" s="9">
        <f t="shared" si="2"/>
        <v>10269</v>
      </c>
      <c r="H28" s="9">
        <f t="shared" si="4"/>
        <v>-4363.0842775943056</v>
      </c>
      <c r="J28" s="1"/>
      <c r="P28" s="1"/>
      <c r="Q28" s="1"/>
    </row>
    <row r="29" spans="1:17" ht="12.75">
      <c r="A29" s="7">
        <v>27</v>
      </c>
      <c r="B29" s="8">
        <v>77.258729444492118</v>
      </c>
      <c r="C29" s="9">
        <v>391</v>
      </c>
      <c r="D29" s="10">
        <v>20</v>
      </c>
      <c r="E29" s="9">
        <f t="shared" si="0"/>
        <v>11688.800053748993</v>
      </c>
      <c r="F29" s="9">
        <f t="shared" si="1"/>
        <v>0.94700661575094058</v>
      </c>
      <c r="G29" s="9">
        <f t="shared" si="2"/>
        <v>7820</v>
      </c>
      <c r="H29" s="9">
        <f t="shared" si="4"/>
        <v>-3488.6829295283715</v>
      </c>
      <c r="J29" s="1"/>
      <c r="P29" s="1"/>
      <c r="Q29" s="1"/>
    </row>
    <row r="30" spans="1:17" ht="12.75">
      <c r="A30" s="7">
        <v>28</v>
      </c>
      <c r="B30" s="8">
        <v>36.252091398299569</v>
      </c>
      <c r="C30" s="9">
        <v>204</v>
      </c>
      <c r="D30" s="10">
        <v>16</v>
      </c>
      <c r="E30" s="9">
        <f t="shared" si="0"/>
        <v>6222.8820209621053</v>
      </c>
      <c r="F30" s="9">
        <f t="shared" si="1"/>
        <v>24.732147809593233</v>
      </c>
      <c r="G30" s="9">
        <f t="shared" si="2"/>
        <v>3264</v>
      </c>
      <c r="H30" s="9">
        <f t="shared" si="4"/>
        <v>-1820.1823980148024</v>
      </c>
      <c r="J30" s="1"/>
      <c r="P30" s="1"/>
      <c r="Q30" s="1"/>
    </row>
    <row r="31" spans="1:17" ht="12.75">
      <c r="A31" s="7">
        <v>29</v>
      </c>
      <c r="B31" s="8">
        <v>19.928278468205637</v>
      </c>
      <c r="C31" s="9">
        <v>125</v>
      </c>
      <c r="D31" s="10">
        <v>15.985959977842867</v>
      </c>
      <c r="E31" s="9">
        <f t="shared" si="0"/>
        <v>24927.750873421122</v>
      </c>
      <c r="F31" s="9">
        <f t="shared" si="1"/>
        <v>24.871990997786956</v>
      </c>
      <c r="G31" s="9">
        <f t="shared" si="2"/>
        <v>1998.2449972303584</v>
      </c>
      <c r="H31" s="9">
        <f t="shared" si="4"/>
        <v>-1115.3078419208348</v>
      </c>
      <c r="J31" s="1"/>
      <c r="P31" s="1"/>
      <c r="Q31" s="1"/>
    </row>
    <row r="32" spans="1:17" ht="12.75">
      <c r="A32" s="7">
        <v>30</v>
      </c>
      <c r="B32" s="8">
        <v>80.901320153130385</v>
      </c>
      <c r="C32" s="9">
        <v>396</v>
      </c>
      <c r="D32" s="10">
        <v>24</v>
      </c>
      <c r="E32" s="9">
        <f t="shared" si="0"/>
        <v>12794.947594732601</v>
      </c>
      <c r="F32" s="9">
        <f t="shared" si="1"/>
        <v>9.1618654219086473</v>
      </c>
      <c r="G32" s="9">
        <f t="shared" si="2"/>
        <v>9504</v>
      </c>
      <c r="H32" s="9">
        <f t="shared" si="4"/>
        <v>-3533.2952432052048</v>
      </c>
      <c r="J32" s="1"/>
      <c r="P32" s="1"/>
      <c r="Q32" s="1"/>
    </row>
    <row r="33" spans="1:17" ht="12.75">
      <c r="A33" s="7">
        <v>31</v>
      </c>
      <c r="B33" s="8">
        <v>91.601068294526613</v>
      </c>
      <c r="C33" s="9">
        <v>479</v>
      </c>
      <c r="D33" s="10">
        <v>25</v>
      </c>
      <c r="E33" s="9">
        <f t="shared" si="0"/>
        <v>38460.99677506047</v>
      </c>
      <c r="F33" s="9">
        <f t="shared" si="1"/>
        <v>16.215580123448074</v>
      </c>
      <c r="G33" s="9">
        <f t="shared" si="2"/>
        <v>11975</v>
      </c>
      <c r="H33" s="9">
        <f t="shared" si="4"/>
        <v>-4273.859650240639</v>
      </c>
      <c r="J33" s="1"/>
      <c r="P33" s="1"/>
      <c r="Q33" s="1"/>
    </row>
    <row r="34" spans="1:17" ht="12.75">
      <c r="A34" s="7">
        <v>32</v>
      </c>
      <c r="B34" s="8">
        <v>85.912247226778419</v>
      </c>
      <c r="C34" s="9">
        <v>468</v>
      </c>
      <c r="D34" s="10">
        <v>28.140076622366905</v>
      </c>
      <c r="E34" s="9">
        <f t="shared" si="0"/>
        <v>34267.472184896535</v>
      </c>
      <c r="F34" s="9">
        <f t="shared" si="1"/>
        <v>51.364942575299835</v>
      </c>
      <c r="G34" s="9">
        <f t="shared" si="2"/>
        <v>13169.555859267712</v>
      </c>
      <c r="H34" s="9">
        <f t="shared" si="4"/>
        <v>-4175.7125601516054</v>
      </c>
      <c r="J34" s="1"/>
      <c r="P34" s="1"/>
      <c r="Q34" s="1"/>
    </row>
    <row r="35" spans="1:17" ht="12.75">
      <c r="A35" s="7">
        <v>33</v>
      </c>
      <c r="B35" s="8">
        <v>34.837841681702997</v>
      </c>
      <c r="C35" s="9">
        <v>171</v>
      </c>
      <c r="D35" s="10">
        <v>22</v>
      </c>
      <c r="E35" s="9">
        <f t="shared" ref="E35:E63" si="5">(C35-_MOY1)^2</f>
        <v>12518.308250470302</v>
      </c>
      <c r="F35" s="9">
        <f t="shared" ref="F35:F63" si="6">(D35-_MOY2)^2</f>
        <v>1.0544360188297943</v>
      </c>
      <c r="G35" s="9">
        <f t="shared" ref="G35:G63" si="7">C35*D35</f>
        <v>3762</v>
      </c>
      <c r="H35" s="9">
        <f t="shared" si="4"/>
        <v>-1525.7411277477022</v>
      </c>
      <c r="J35" s="1"/>
      <c r="P35" s="1"/>
      <c r="Q35" s="1"/>
    </row>
    <row r="36" spans="1:17" ht="12.75">
      <c r="A36" s="7">
        <v>34</v>
      </c>
      <c r="B36" s="8">
        <v>37.69412642333446</v>
      </c>
      <c r="C36" s="9">
        <v>231</v>
      </c>
      <c r="D36" s="10">
        <v>14</v>
      </c>
      <c r="E36" s="9">
        <f t="shared" si="5"/>
        <v>2692.0787422735816</v>
      </c>
      <c r="F36" s="9">
        <f t="shared" si="6"/>
        <v>48.624718406514383</v>
      </c>
      <c r="G36" s="9">
        <f t="shared" si="7"/>
        <v>3234</v>
      </c>
      <c r="H36" s="9">
        <f t="shared" si="4"/>
        <v>-2061.0888918697028</v>
      </c>
      <c r="J36" s="1"/>
      <c r="P36" s="1"/>
    </row>
    <row r="37" spans="1:17" ht="12.75">
      <c r="A37" s="7">
        <v>35</v>
      </c>
      <c r="B37" s="8">
        <v>90.018962232471594</v>
      </c>
      <c r="C37" s="9">
        <v>457</v>
      </c>
      <c r="D37" s="10">
        <v>16.309498972259462</v>
      </c>
      <c r="E37" s="9">
        <f t="shared" si="5"/>
        <v>30315.947594732603</v>
      </c>
      <c r="F37" s="9">
        <f t="shared" si="6"/>
        <v>21.749572345749954</v>
      </c>
      <c r="G37" s="9">
        <f t="shared" si="7"/>
        <v>7453.4410303225741</v>
      </c>
      <c r="H37" s="9">
        <f t="shared" ref="H37:H52" si="8">C37*$C$107</f>
        <v>-4077.5654700625723</v>
      </c>
      <c r="J37" s="1"/>
      <c r="P37" s="1"/>
    </row>
    <row r="38" spans="1:17" ht="12.75">
      <c r="A38" s="7">
        <v>36</v>
      </c>
      <c r="B38" s="8">
        <v>11.084257755695873</v>
      </c>
      <c r="C38" s="9">
        <v>142</v>
      </c>
      <c r="D38" s="10">
        <v>7.9646235099062324</v>
      </c>
      <c r="E38" s="9">
        <f t="shared" si="5"/>
        <v>19848.652512765384</v>
      </c>
      <c r="F38" s="9">
        <f t="shared" si="6"/>
        <v>169.22157019816024</v>
      </c>
      <c r="G38" s="9">
        <f t="shared" si="7"/>
        <v>1130.976538406685</v>
      </c>
      <c r="H38" s="9">
        <f t="shared" si="8"/>
        <v>-1266.9897084220684</v>
      </c>
      <c r="J38" s="1"/>
      <c r="P38" s="1"/>
    </row>
    <row r="39" spans="1:17" ht="12.75">
      <c r="A39" s="7">
        <v>37</v>
      </c>
      <c r="B39" s="8">
        <v>71.670492805642624</v>
      </c>
      <c r="C39" s="9">
        <v>355</v>
      </c>
      <c r="D39" s="10">
        <v>22</v>
      </c>
      <c r="E39" s="9">
        <f t="shared" si="5"/>
        <v>5200.5377586670256</v>
      </c>
      <c r="F39" s="9">
        <f t="shared" si="6"/>
        <v>1.0544360188297943</v>
      </c>
      <c r="G39" s="9">
        <f t="shared" si="7"/>
        <v>7810</v>
      </c>
      <c r="H39" s="9">
        <f t="shared" si="8"/>
        <v>-3167.4742710551709</v>
      </c>
      <c r="J39" s="1"/>
      <c r="P39" s="1"/>
    </row>
    <row r="40" spans="1:17" ht="12.75">
      <c r="A40" s="7">
        <v>38</v>
      </c>
      <c r="B40" s="8">
        <v>21.975409153383225</v>
      </c>
      <c r="C40" s="9">
        <v>180</v>
      </c>
      <c r="D40" s="10">
        <v>10</v>
      </c>
      <c r="E40" s="9">
        <f t="shared" si="5"/>
        <v>10585.373824240794</v>
      </c>
      <c r="F40" s="9">
        <f t="shared" si="6"/>
        <v>120.40985960035667</v>
      </c>
      <c r="G40" s="9">
        <f t="shared" si="7"/>
        <v>1800</v>
      </c>
      <c r="H40" s="9">
        <f t="shared" si="8"/>
        <v>-1606.0432923660023</v>
      </c>
      <c r="J40" s="1"/>
      <c r="P40" s="1"/>
    </row>
    <row r="41" spans="1:17" ht="12.75">
      <c r="A41" s="7">
        <v>39</v>
      </c>
      <c r="B41" s="8">
        <v>39.113834469979629</v>
      </c>
      <c r="C41" s="9">
        <v>201</v>
      </c>
      <c r="D41" s="10">
        <v>20.175244100391865</v>
      </c>
      <c r="E41" s="9">
        <f t="shared" si="5"/>
        <v>6705.1934963719414</v>
      </c>
      <c r="F41" s="9">
        <f t="shared" si="6"/>
        <v>0.63664209423845941</v>
      </c>
      <c r="G41" s="9">
        <f t="shared" si="7"/>
        <v>4055.2240641787648</v>
      </c>
      <c r="H41" s="9">
        <f t="shared" si="8"/>
        <v>-1793.4150098087025</v>
      </c>
      <c r="J41" s="1"/>
      <c r="P41" s="1"/>
    </row>
    <row r="42" spans="1:17" ht="12.75">
      <c r="A42" s="7">
        <v>40</v>
      </c>
      <c r="B42" s="8">
        <v>76.254714541647445</v>
      </c>
      <c r="C42" s="9">
        <v>398</v>
      </c>
      <c r="D42" s="10">
        <v>27</v>
      </c>
      <c r="E42" s="9">
        <f t="shared" si="5"/>
        <v>13251.406611126044</v>
      </c>
      <c r="F42" s="9">
        <f t="shared" si="6"/>
        <v>36.323009526526931</v>
      </c>
      <c r="G42" s="9">
        <f t="shared" si="7"/>
        <v>10746</v>
      </c>
      <c r="H42" s="9">
        <f t="shared" si="8"/>
        <v>-3551.1401686759382</v>
      </c>
      <c r="J42" s="1"/>
      <c r="P42" s="1"/>
    </row>
    <row r="43" spans="1:17" ht="12.75">
      <c r="A43" s="7">
        <v>41</v>
      </c>
      <c r="B43" s="8">
        <v>56.054878378152722</v>
      </c>
      <c r="C43" s="9">
        <v>316</v>
      </c>
      <c r="D43" s="10">
        <v>14.156535314396024</v>
      </c>
      <c r="E43" s="9">
        <f t="shared" si="5"/>
        <v>1096.5869389948944</v>
      </c>
      <c r="F43" s="9">
        <f t="shared" si="6"/>
        <v>46.466135557316271</v>
      </c>
      <c r="G43" s="9">
        <f t="shared" si="7"/>
        <v>4473.4651593491435</v>
      </c>
      <c r="H43" s="9">
        <f t="shared" si="8"/>
        <v>-2819.4982243758704</v>
      </c>
      <c r="J43" s="1"/>
      <c r="P43" s="1"/>
    </row>
    <row r="44" spans="1:17" ht="12.75">
      <c r="A44" s="7">
        <v>42</v>
      </c>
      <c r="B44" s="8">
        <v>90.262104661234119</v>
      </c>
      <c r="C44" s="9">
        <v>446</v>
      </c>
      <c r="D44" s="10">
        <v>24</v>
      </c>
      <c r="E44" s="9">
        <f t="shared" si="5"/>
        <v>26606.423004568667</v>
      </c>
      <c r="F44" s="9">
        <f t="shared" si="6"/>
        <v>9.1618654219086473</v>
      </c>
      <c r="G44" s="9">
        <f t="shared" si="7"/>
        <v>10704</v>
      </c>
      <c r="H44" s="9">
        <f t="shared" si="8"/>
        <v>-3979.4183799735388</v>
      </c>
      <c r="J44" s="1"/>
      <c r="P44" s="1"/>
    </row>
    <row r="45" spans="1:17" ht="12.75">
      <c r="A45" s="7">
        <v>43</v>
      </c>
      <c r="B45" s="8">
        <v>43.975889356955889</v>
      </c>
      <c r="C45" s="9">
        <v>233</v>
      </c>
      <c r="D45" s="10">
        <v>24</v>
      </c>
      <c r="E45" s="9">
        <f t="shared" si="5"/>
        <v>2488.5377586670243</v>
      </c>
      <c r="F45" s="9">
        <f t="shared" si="6"/>
        <v>9.1618654219086473</v>
      </c>
      <c r="G45" s="9">
        <f t="shared" si="7"/>
        <v>5592</v>
      </c>
      <c r="H45" s="9">
        <f t="shared" si="8"/>
        <v>-2078.9338173404362</v>
      </c>
      <c r="J45" s="1"/>
      <c r="P45" s="1"/>
    </row>
    <row r="46" spans="1:17" ht="12.75">
      <c r="A46" s="7">
        <v>44</v>
      </c>
      <c r="B46" s="8">
        <v>64.311827885545796</v>
      </c>
      <c r="C46" s="9">
        <v>332</v>
      </c>
      <c r="D46" s="10">
        <v>26</v>
      </c>
      <c r="E46" s="9">
        <f t="shared" si="5"/>
        <v>2412.2590701424356</v>
      </c>
      <c r="F46" s="9">
        <f t="shared" si="6"/>
        <v>25.269294824987501</v>
      </c>
      <c r="G46" s="9">
        <f t="shared" si="7"/>
        <v>8632</v>
      </c>
      <c r="H46" s="9">
        <f t="shared" si="8"/>
        <v>-2962.2576281417373</v>
      </c>
      <c r="J46" s="1"/>
      <c r="P46" s="1"/>
    </row>
    <row r="47" spans="1:17" ht="12.75">
      <c r="A47" s="7">
        <v>45</v>
      </c>
      <c r="B47" s="8">
        <v>35.545747018866244</v>
      </c>
      <c r="C47" s="9">
        <v>228</v>
      </c>
      <c r="D47" s="10">
        <v>13.783407281152904</v>
      </c>
      <c r="E47" s="9">
        <f t="shared" si="5"/>
        <v>3012.3902176834176</v>
      </c>
      <c r="F47" s="9">
        <f t="shared" si="6"/>
        <v>51.692294662982817</v>
      </c>
      <c r="G47" s="9">
        <f t="shared" si="7"/>
        <v>3142.6168601028621</v>
      </c>
      <c r="H47" s="9">
        <f t="shared" si="8"/>
        <v>-2034.3215036636029</v>
      </c>
      <c r="J47" s="1"/>
      <c r="P47" s="1"/>
    </row>
    <row r="48" spans="1:17" ht="12.75">
      <c r="A48" s="7">
        <v>46</v>
      </c>
      <c r="B48" s="8">
        <v>69.868860874951878</v>
      </c>
      <c r="C48" s="9">
        <v>366</v>
      </c>
      <c r="D48" s="10">
        <v>23.314502136781812</v>
      </c>
      <c r="E48" s="9">
        <f t="shared" si="5"/>
        <v>6908.0623488309602</v>
      </c>
      <c r="F48" s="9">
        <f t="shared" si="6"/>
        <v>5.4819642499475405</v>
      </c>
      <c r="G48" s="9">
        <f t="shared" si="7"/>
        <v>8533.1077820621431</v>
      </c>
      <c r="H48" s="9">
        <f t="shared" si="8"/>
        <v>-3265.6213611442045</v>
      </c>
      <c r="J48" s="1"/>
      <c r="P48" s="1"/>
    </row>
    <row r="49" spans="1:16" ht="12.75">
      <c r="A49" s="7">
        <v>47</v>
      </c>
      <c r="B49" s="8">
        <v>65.889047306904502</v>
      </c>
      <c r="C49" s="9">
        <v>378</v>
      </c>
      <c r="D49" s="10">
        <v>28</v>
      </c>
      <c r="E49" s="9">
        <f t="shared" si="5"/>
        <v>9046.816447191617</v>
      </c>
      <c r="F49" s="9">
        <f t="shared" si="6"/>
        <v>49.376724228066358</v>
      </c>
      <c r="G49" s="9">
        <f t="shared" si="7"/>
        <v>10584</v>
      </c>
      <c r="H49" s="9">
        <f t="shared" si="8"/>
        <v>-3372.6909139686045</v>
      </c>
      <c r="J49" s="1"/>
      <c r="P49" s="1"/>
    </row>
    <row r="50" spans="1:16" ht="12.75">
      <c r="A50" s="7">
        <v>48</v>
      </c>
      <c r="B50" s="8">
        <v>45.206192395812884</v>
      </c>
      <c r="C50" s="9">
        <v>266</v>
      </c>
      <c r="D50" s="10">
        <v>29</v>
      </c>
      <c r="E50" s="9">
        <f t="shared" si="5"/>
        <v>285.11152915882803</v>
      </c>
      <c r="F50" s="9">
        <f t="shared" si="6"/>
        <v>64.430438929605785</v>
      </c>
      <c r="G50" s="9">
        <f t="shared" si="7"/>
        <v>7714</v>
      </c>
      <c r="H50" s="9">
        <f t="shared" si="8"/>
        <v>-2373.3750876075364</v>
      </c>
      <c r="J50" s="1"/>
      <c r="P50" s="1"/>
    </row>
    <row r="51" spans="1:16" ht="12.75">
      <c r="A51" s="7">
        <v>49</v>
      </c>
      <c r="B51" s="8">
        <v>59.199222773917441</v>
      </c>
      <c r="C51" s="9">
        <v>313</v>
      </c>
      <c r="D51" s="10">
        <v>26</v>
      </c>
      <c r="E51" s="9">
        <f t="shared" si="5"/>
        <v>906.89841440473037</v>
      </c>
      <c r="F51" s="9">
        <f t="shared" si="6"/>
        <v>25.269294824987501</v>
      </c>
      <c r="G51" s="9">
        <f t="shared" si="7"/>
        <v>8138</v>
      </c>
      <c r="H51" s="9">
        <f t="shared" si="8"/>
        <v>-2792.7308361697706</v>
      </c>
      <c r="J51" s="1"/>
      <c r="P51" s="1"/>
    </row>
    <row r="52" spans="1:16" ht="12.75">
      <c r="A52" s="7">
        <v>50</v>
      </c>
      <c r="B52" s="8">
        <v>61.945644928328697</v>
      </c>
      <c r="C52" s="9">
        <v>301</v>
      </c>
      <c r="D52" s="10">
        <v>21</v>
      </c>
      <c r="E52" s="9">
        <f t="shared" si="5"/>
        <v>328.14431604407446</v>
      </c>
      <c r="F52" s="9">
        <f t="shared" si="6"/>
        <v>7.2131729036742527E-4</v>
      </c>
      <c r="G52" s="9">
        <f t="shared" si="7"/>
        <v>6321</v>
      </c>
      <c r="H52" s="9">
        <f t="shared" si="8"/>
        <v>-2685.6612833453705</v>
      </c>
      <c r="J52" s="1"/>
      <c r="P52" s="1"/>
    </row>
    <row r="53" spans="1:16" ht="12.75">
      <c r="A53" s="7">
        <v>51</v>
      </c>
      <c r="B53" s="8">
        <v>59.342501875637105</v>
      </c>
      <c r="C53" s="9">
        <v>294</v>
      </c>
      <c r="D53" s="10">
        <v>24</v>
      </c>
      <c r="E53" s="9">
        <f t="shared" si="5"/>
        <v>123.53775866702516</v>
      </c>
      <c r="F53" s="9">
        <f t="shared" si="6"/>
        <v>9.1618654219086473</v>
      </c>
      <c r="G53" s="9">
        <f t="shared" si="7"/>
        <v>7056</v>
      </c>
      <c r="H53" s="9">
        <f t="shared" ref="H53:H63" si="9">C53*$C$107</f>
        <v>-2623.2040441978038</v>
      </c>
      <c r="J53" s="1"/>
    </row>
    <row r="54" spans="1:16" ht="12.75">
      <c r="A54" s="7">
        <v>52</v>
      </c>
      <c r="B54" s="8">
        <v>11.240544354019381</v>
      </c>
      <c r="C54" s="9">
        <v>129</v>
      </c>
      <c r="D54" s="10">
        <v>30.990662821568549</v>
      </c>
      <c r="E54" s="9">
        <f t="shared" si="5"/>
        <v>23680.668906208008</v>
      </c>
      <c r="F54" s="9">
        <f t="shared" si="6"/>
        <v>100.350710403204</v>
      </c>
      <c r="G54" s="9">
        <f t="shared" si="7"/>
        <v>3997.7955039823428</v>
      </c>
      <c r="H54" s="9">
        <f t="shared" si="9"/>
        <v>-1150.9976928623016</v>
      </c>
    </row>
    <row r="55" spans="1:16" ht="12.75">
      <c r="A55" s="7">
        <v>53</v>
      </c>
      <c r="B55" s="8">
        <v>8.5921909978358677</v>
      </c>
      <c r="C55" s="9">
        <v>102</v>
      </c>
      <c r="D55" s="10">
        <v>30</v>
      </c>
      <c r="E55" s="9">
        <f t="shared" si="5"/>
        <v>32719.472184896531</v>
      </c>
      <c r="F55" s="9">
        <f t="shared" si="6"/>
        <v>81.484153631145205</v>
      </c>
      <c r="G55" s="9">
        <f t="shared" si="7"/>
        <v>3060</v>
      </c>
      <c r="H55" s="9">
        <f t="shared" si="9"/>
        <v>-910.0911990074012</v>
      </c>
    </row>
    <row r="56" spans="1:16" ht="12.75">
      <c r="A56" s="7">
        <v>54</v>
      </c>
      <c r="B56" s="8">
        <v>73.340201232493953</v>
      </c>
      <c r="C56" s="9">
        <v>370</v>
      </c>
      <c r="D56" s="10">
        <v>23</v>
      </c>
      <c r="E56" s="9">
        <f t="shared" si="5"/>
        <v>7588.9803816178455</v>
      </c>
      <c r="F56" s="9">
        <f t="shared" si="6"/>
        <v>4.1081507203692214</v>
      </c>
      <c r="G56" s="9">
        <f t="shared" si="7"/>
        <v>8510</v>
      </c>
      <c r="H56" s="9">
        <f t="shared" si="9"/>
        <v>-3301.3112120856713</v>
      </c>
    </row>
    <row r="57" spans="1:16" ht="12.75">
      <c r="A57" s="7">
        <v>55</v>
      </c>
      <c r="B57" s="8">
        <v>38.470511514432729</v>
      </c>
      <c r="C57" s="9">
        <v>194</v>
      </c>
      <c r="D57" s="10">
        <v>23.013979219831526</v>
      </c>
      <c r="E57" s="9">
        <f t="shared" si="5"/>
        <v>7900.5869389948921</v>
      </c>
      <c r="F57" s="9">
        <f t="shared" si="6"/>
        <v>4.165013907903429</v>
      </c>
      <c r="G57" s="9">
        <f t="shared" si="7"/>
        <v>4464.7119686473161</v>
      </c>
      <c r="H57" s="9">
        <f t="shared" si="9"/>
        <v>-1730.9577706611358</v>
      </c>
    </row>
    <row r="58" spans="1:16" ht="12.75">
      <c r="A58" s="7">
        <v>56</v>
      </c>
      <c r="B58" s="8">
        <v>92.203591080823784</v>
      </c>
      <c r="C58" s="9">
        <v>462</v>
      </c>
      <c r="D58" s="10">
        <v>27</v>
      </c>
      <c r="E58" s="9">
        <f t="shared" si="5"/>
        <v>32082.095135716208</v>
      </c>
      <c r="F58" s="9">
        <f t="shared" si="6"/>
        <v>36.323009526526931</v>
      </c>
      <c r="G58" s="9">
        <f t="shared" si="7"/>
        <v>12474</v>
      </c>
      <c r="H58" s="9">
        <f t="shared" si="9"/>
        <v>-4122.1777837394056</v>
      </c>
    </row>
    <row r="59" spans="1:16" ht="12.75">
      <c r="A59" s="7">
        <v>57</v>
      </c>
      <c r="B59" s="8">
        <v>46.368566564982757</v>
      </c>
      <c r="C59" s="9">
        <v>289</v>
      </c>
      <c r="D59" s="10">
        <v>29</v>
      </c>
      <c r="E59" s="9">
        <f t="shared" si="5"/>
        <v>37.390217683418527</v>
      </c>
      <c r="F59" s="9">
        <f t="shared" si="6"/>
        <v>64.430438929605785</v>
      </c>
      <c r="G59" s="9">
        <f t="shared" si="7"/>
        <v>8381</v>
      </c>
      <c r="H59" s="9">
        <f t="shared" si="9"/>
        <v>-2578.59173052097</v>
      </c>
    </row>
    <row r="60" spans="1:16" ht="12.75">
      <c r="A60" s="7">
        <v>58</v>
      </c>
      <c r="B60" s="8">
        <v>71.436745608192396</v>
      </c>
      <c r="C60" s="9">
        <v>392</v>
      </c>
      <c r="D60" s="10">
        <v>28</v>
      </c>
      <c r="E60" s="9">
        <f t="shared" si="5"/>
        <v>11906.029561945716</v>
      </c>
      <c r="F60" s="9">
        <f t="shared" si="6"/>
        <v>49.376724228066358</v>
      </c>
      <c r="G60" s="9">
        <f t="shared" si="7"/>
        <v>10976</v>
      </c>
      <c r="H60" s="9">
        <f t="shared" si="9"/>
        <v>-3497.6053922637384</v>
      </c>
    </row>
    <row r="61" spans="1:16" ht="12.75">
      <c r="A61" s="7">
        <v>59</v>
      </c>
      <c r="B61" s="8">
        <v>104.05395529625949</v>
      </c>
      <c r="C61" s="9">
        <v>475</v>
      </c>
      <c r="D61" s="10">
        <v>21</v>
      </c>
      <c r="E61" s="9">
        <f t="shared" si="5"/>
        <v>36908.078742273588</v>
      </c>
      <c r="F61" s="9">
        <f t="shared" si="6"/>
        <v>7.2131729036742527E-4</v>
      </c>
      <c r="G61" s="9">
        <f t="shared" si="7"/>
        <v>9975</v>
      </c>
      <c r="H61" s="9">
        <f t="shared" si="9"/>
        <v>-4238.1697992991722</v>
      </c>
    </row>
    <row r="62" spans="1:16" ht="12.75">
      <c r="A62" s="7">
        <v>60</v>
      </c>
      <c r="B62" s="8">
        <v>72.654458192880526</v>
      </c>
      <c r="C62" s="9">
        <v>356</v>
      </c>
      <c r="D62" s="10">
        <v>24</v>
      </c>
      <c r="E62" s="9">
        <f t="shared" si="5"/>
        <v>5345.767266863747</v>
      </c>
      <c r="F62" s="9">
        <f t="shared" si="6"/>
        <v>9.1618654219086473</v>
      </c>
      <c r="G62" s="9">
        <f t="shared" si="7"/>
        <v>8544</v>
      </c>
      <c r="H62" s="9">
        <f t="shared" si="9"/>
        <v>-3176.3967337905378</v>
      </c>
    </row>
    <row r="63" spans="1:16" ht="12.75">
      <c r="A63" s="7">
        <v>61</v>
      </c>
      <c r="B63" s="8">
        <v>51.475770808538115</v>
      </c>
      <c r="C63" s="9">
        <v>383</v>
      </c>
      <c r="D63" s="10">
        <v>1.3978555565699935</v>
      </c>
      <c r="E63" s="9">
        <f t="shared" si="5"/>
        <v>10022.963988175223</v>
      </c>
      <c r="F63" s="9">
        <f t="shared" si="6"/>
        <v>383.19186476007269</v>
      </c>
      <c r="G63" s="9">
        <f t="shared" si="7"/>
        <v>535.37867816630751</v>
      </c>
      <c r="H63" s="9">
        <f t="shared" si="9"/>
        <v>-3417.3032276454383</v>
      </c>
    </row>
    <row r="64" spans="1:16" ht="12.75">
      <c r="A64" s="15"/>
      <c r="B64" s="15"/>
      <c r="C64" s="12" t="s">
        <v>40</v>
      </c>
      <c r="D64" s="12" t="s">
        <v>41</v>
      </c>
      <c r="E64" s="15"/>
      <c r="F64" s="16"/>
      <c r="G64" s="9">
        <f>SUM($G$3:$G$63)/$C$82</f>
        <v>21.188424182860274</v>
      </c>
      <c r="H64" s="15"/>
    </row>
    <row r="65" spans="1:8" ht="12.75">
      <c r="A65" s="11" t="s">
        <v>8</v>
      </c>
      <c r="B65" s="12"/>
      <c r="C65" s="12"/>
      <c r="D65" s="27" t="s">
        <v>28</v>
      </c>
      <c r="E65" s="12"/>
      <c r="F65" s="12"/>
      <c r="G65" s="12"/>
      <c r="H65" s="13"/>
    </row>
    <row r="66" spans="1:8" ht="12.75">
      <c r="A66" s="11" t="s">
        <v>52</v>
      </c>
      <c r="B66" s="12"/>
      <c r="C66" s="23">
        <f>COUNT($C$3:$C$63)</f>
        <v>61</v>
      </c>
      <c r="D66" s="23">
        <f>COUNT($D$3:$D$63)</f>
        <v>61</v>
      </c>
      <c r="E66" s="23">
        <f>COUNT($E$3:$E$63)</f>
        <v>61</v>
      </c>
      <c r="F66" s="23">
        <f>COUNT($F$3:$F$63)</f>
        <v>61</v>
      </c>
      <c r="G66" s="23">
        <f>COUNT($G$3:$G$63)</f>
        <v>61</v>
      </c>
      <c r="H66" s="13"/>
    </row>
    <row r="67" spans="1:8" ht="12.75">
      <c r="A67" s="5"/>
      <c r="B67" s="1"/>
      <c r="C67" s="1"/>
      <c r="D67" s="1"/>
      <c r="F67" s="4"/>
      <c r="G67" s="1"/>
      <c r="H67" s="1"/>
    </row>
    <row r="68" spans="1:8" ht="12.75">
      <c r="A68" s="17" t="s">
        <v>9</v>
      </c>
      <c r="B68" s="18"/>
      <c r="C68" s="12" t="s">
        <v>40</v>
      </c>
      <c r="D68" s="12" t="s">
        <v>41</v>
      </c>
      <c r="E68" s="18"/>
      <c r="F68" s="4"/>
    </row>
    <row r="69" spans="1:8" ht="12.75">
      <c r="A69" s="17" t="s">
        <v>51</v>
      </c>
      <c r="B69" s="19"/>
      <c r="C69" s="20"/>
      <c r="D69" s="28" t="s">
        <v>10</v>
      </c>
      <c r="E69" s="19"/>
      <c r="F69" s="4"/>
    </row>
    <row r="70" spans="1:8" ht="12.75">
      <c r="A70" s="17"/>
      <c r="B70" s="18"/>
      <c r="C70" s="26">
        <f>MAX($C$3:$C$63)</f>
        <v>489</v>
      </c>
      <c r="D70" s="26">
        <f>MAX($D$3:$D$63)</f>
        <v>30.990662821568549</v>
      </c>
      <c r="E70" s="18"/>
      <c r="F70" s="4"/>
    </row>
    <row r="71" spans="1:8" ht="12.75">
      <c r="A71" s="6"/>
      <c r="B71" s="3"/>
      <c r="C71" s="4"/>
      <c r="D71" s="4"/>
      <c r="E71" s="4"/>
      <c r="F71" s="4"/>
    </row>
    <row r="72" spans="1:8" ht="12.75">
      <c r="A72" s="11" t="s">
        <v>11</v>
      </c>
      <c r="B72" s="21"/>
      <c r="C72" s="12" t="s">
        <v>40</v>
      </c>
      <c r="D72" s="12" t="s">
        <v>41</v>
      </c>
      <c r="E72" s="24"/>
      <c r="F72" s="4"/>
    </row>
    <row r="73" spans="1:8" ht="12.75">
      <c r="A73" s="11" t="s">
        <v>50</v>
      </c>
      <c r="B73" s="12"/>
      <c r="C73" s="23"/>
      <c r="D73" s="23" t="s">
        <v>12</v>
      </c>
      <c r="E73" s="23"/>
      <c r="F73" s="4"/>
    </row>
    <row r="74" spans="1:8" ht="12.75">
      <c r="A74" s="11"/>
      <c r="B74" s="21"/>
      <c r="C74" s="25">
        <f>MIN($C$3:$C$63)</f>
        <v>101</v>
      </c>
      <c r="D74" s="25">
        <f>MIN($D$3:$D$63)</f>
        <v>1.3978555565699935</v>
      </c>
      <c r="E74" s="24"/>
      <c r="F74" s="4"/>
    </row>
    <row r="75" spans="1:8" ht="12.75">
      <c r="A75" s="6"/>
      <c r="B75" s="3"/>
      <c r="C75" s="4"/>
      <c r="D75" s="4"/>
      <c r="E75" s="4"/>
      <c r="F75" s="4"/>
    </row>
    <row r="76" spans="1:8" ht="12.75">
      <c r="A76" s="11" t="s">
        <v>13</v>
      </c>
      <c r="B76" s="21"/>
      <c r="C76" s="12" t="s">
        <v>40</v>
      </c>
      <c r="D76" s="12" t="s">
        <v>41</v>
      </c>
      <c r="E76" s="24"/>
      <c r="F76" s="4"/>
    </row>
    <row r="77" spans="1:8" ht="12.75">
      <c r="A77" s="11" t="s">
        <v>49</v>
      </c>
      <c r="B77" s="12"/>
      <c r="C77" s="23"/>
      <c r="D77" s="23" t="s">
        <v>14</v>
      </c>
      <c r="E77" s="23"/>
      <c r="F77" s="4"/>
    </row>
    <row r="78" spans="1:8" ht="12.75">
      <c r="A78" s="11"/>
      <c r="B78" s="21"/>
      <c r="C78" s="25">
        <f>AVERAGE($C$3:$C$63)</f>
        <v>282.88524590163934</v>
      </c>
      <c r="D78" s="25">
        <f>AVERAGE($D$3:$D$63)</f>
        <v>20.973142649230287</v>
      </c>
      <c r="E78" s="24"/>
      <c r="F78" s="4"/>
    </row>
    <row r="79" spans="1:8" ht="12.75">
      <c r="A79" s="5"/>
      <c r="C79" s="4"/>
      <c r="D79" s="4"/>
      <c r="E79" s="4"/>
      <c r="F79" s="4"/>
    </row>
    <row r="80" spans="1:8" ht="12.75">
      <c r="A80" s="11" t="s">
        <v>15</v>
      </c>
      <c r="B80" s="21"/>
      <c r="C80" s="12" t="s">
        <v>40</v>
      </c>
      <c r="D80" s="12" t="s">
        <v>41</v>
      </c>
      <c r="E80" s="24"/>
      <c r="F80" s="24"/>
    </row>
    <row r="81" spans="1:6" ht="12.75">
      <c r="A81" s="11" t="s">
        <v>48</v>
      </c>
      <c r="B81" s="12"/>
      <c r="C81" s="23"/>
      <c r="D81" s="23" t="s">
        <v>16</v>
      </c>
      <c r="E81" s="23"/>
      <c r="F81" s="23"/>
    </row>
    <row r="82" spans="1:6" ht="12.75">
      <c r="A82" s="11"/>
      <c r="B82" s="21"/>
      <c r="C82" s="25">
        <f>SUM($C$3:$C$63)</f>
        <v>17256</v>
      </c>
      <c r="D82" s="25">
        <f>SUM($D$3:$D$63)</f>
        <v>1279.3617016030475</v>
      </c>
      <c r="E82" s="24">
        <f>SUM($E$3:$E$63)</f>
        <v>713180.19672131166</v>
      </c>
      <c r="F82" s="25">
        <f>SUM($F$3:$F$63)</f>
        <v>2399.6266017192952</v>
      </c>
    </row>
    <row r="83" spans="1:6" ht="12.75">
      <c r="A83" s="5"/>
      <c r="C83" s="4"/>
      <c r="D83" s="4"/>
      <c r="E83" s="4"/>
    </row>
    <row r="84" spans="1:6" ht="12.75">
      <c r="A84" s="11" t="s">
        <v>17</v>
      </c>
      <c r="B84" s="21"/>
      <c r="C84" s="12" t="s">
        <v>40</v>
      </c>
      <c r="D84" s="12" t="s">
        <v>41</v>
      </c>
      <c r="E84" s="21"/>
      <c r="F84" s="21"/>
    </row>
    <row r="85" spans="1:6" ht="12.75">
      <c r="A85" s="11" t="s">
        <v>47</v>
      </c>
      <c r="B85" s="12"/>
      <c r="C85" s="23"/>
      <c r="D85" s="24" t="s">
        <v>31</v>
      </c>
      <c r="E85" s="23"/>
      <c r="F85" s="23"/>
    </row>
    <row r="86" spans="1:6" ht="12.75">
      <c r="A86" s="11" t="s">
        <v>18</v>
      </c>
      <c r="B86" s="21"/>
      <c r="C86" s="25">
        <f>_xlfn.STDEV.S($C$3:$C$63)</f>
        <v>109.02447712335915</v>
      </c>
      <c r="D86" s="25">
        <f>_xlfn.STDEV.S($D$3:$D$63)</f>
        <v>6.324063305764855</v>
      </c>
      <c r="E86" s="24"/>
      <c r="F86" s="25">
        <f>LINEST($B$3:$B$63,$D$3:$D$63,1,0)</f>
        <v>0.72630282421748427</v>
      </c>
    </row>
    <row r="87" spans="1:6" ht="12.75">
      <c r="A87" s="11" t="s">
        <v>19</v>
      </c>
      <c r="B87" s="12"/>
      <c r="C87" s="25">
        <f>SQRT(+$E$82/NBRE1)</f>
        <v>108.12714106446911</v>
      </c>
      <c r="D87" s="25">
        <f>SQRT(+$F$82/NBRE2)</f>
        <v>6.2720125168714169</v>
      </c>
      <c r="E87" s="23"/>
      <c r="F87" s="23"/>
    </row>
    <row r="88" spans="1:6" ht="12.75">
      <c r="A88" s="5"/>
      <c r="C88" s="4"/>
      <c r="D88" s="4"/>
      <c r="E88" s="4"/>
    </row>
    <row r="89" spans="1:6" ht="12.75">
      <c r="A89" s="11" t="s">
        <v>17</v>
      </c>
      <c r="B89" s="21"/>
      <c r="C89" s="12" t="s">
        <v>40</v>
      </c>
      <c r="D89" s="12" t="s">
        <v>41</v>
      </c>
      <c r="E89" s="24"/>
      <c r="F89" s="24"/>
    </row>
    <row r="90" spans="1:6" ht="12.75">
      <c r="A90" s="11" t="s">
        <v>46</v>
      </c>
      <c r="B90" s="12"/>
      <c r="C90" s="23"/>
      <c r="D90" s="24" t="s">
        <v>32</v>
      </c>
      <c r="E90" s="23"/>
      <c r="F90" s="23"/>
    </row>
    <row r="91" spans="1:6" ht="12.75">
      <c r="A91" s="11" t="s">
        <v>18</v>
      </c>
      <c r="B91" s="21"/>
      <c r="C91" s="25">
        <f>_xlfn.STDEV.P($C$3:$C$63)</f>
        <v>108.12714106446909</v>
      </c>
      <c r="D91" s="25">
        <f>_xlfn.STDEV.P($D$3:$D$63)</f>
        <v>6.2720125168714151</v>
      </c>
      <c r="E91" s="24"/>
      <c r="F91" s="25">
        <f>LINEST($B$3:$B$63,$D$3:$D$63,1,0)</f>
        <v>0.72630282421748427</v>
      </c>
    </row>
    <row r="92" spans="1:6" ht="12.75">
      <c r="A92" s="11" t="s">
        <v>19</v>
      </c>
      <c r="B92" s="12"/>
      <c r="C92" s="25">
        <f>SQRT(+$E$82/NBRE1)</f>
        <v>108.12714106446911</v>
      </c>
      <c r="D92" s="25">
        <f>SQRT(+$F$82/NBRE2)</f>
        <v>6.2720125168714169</v>
      </c>
      <c r="E92" s="23"/>
      <c r="F92" s="23"/>
    </row>
    <row r="93" spans="1:6" ht="12.75">
      <c r="A93" s="5"/>
      <c r="C93" s="4"/>
      <c r="D93" s="4"/>
      <c r="E93" s="4"/>
      <c r="F93" s="29"/>
    </row>
    <row r="94" spans="1:6" ht="12.75">
      <c r="A94" s="11" t="s">
        <v>20</v>
      </c>
      <c r="B94" s="21"/>
      <c r="C94" s="12" t="s">
        <v>40</v>
      </c>
      <c r="D94" s="12" t="s">
        <v>41</v>
      </c>
      <c r="E94" s="24"/>
      <c r="F94" s="29"/>
    </row>
    <row r="95" spans="1:6" ht="12.75">
      <c r="A95" s="11" t="s">
        <v>45</v>
      </c>
      <c r="B95" s="12"/>
      <c r="C95" s="23"/>
      <c r="D95" s="24" t="s">
        <v>39</v>
      </c>
      <c r="E95" s="23"/>
      <c r="F95" s="29"/>
    </row>
    <row r="96" spans="1:6" ht="12.75">
      <c r="A96" s="11" t="s">
        <v>18</v>
      </c>
      <c r="B96" s="21"/>
      <c r="C96" s="25">
        <f>_xlfn.VAR.P($C$3:$C$63)</f>
        <v>11691.478634775598</v>
      </c>
      <c r="D96" s="25">
        <f>_xlfn.VAR.P($D$3:$D$63)</f>
        <v>39.338141011791699</v>
      </c>
      <c r="E96" s="24"/>
      <c r="F96" s="29"/>
    </row>
    <row r="97" spans="1:6" ht="12.75">
      <c r="A97" s="11" t="s">
        <v>19</v>
      </c>
      <c r="B97" s="12"/>
      <c r="C97" s="25">
        <f>$E$82/NBRE1</f>
        <v>11691.478634775602</v>
      </c>
      <c r="D97" s="25">
        <f>$F$82/NBRE2</f>
        <v>39.338141011791727</v>
      </c>
      <c r="E97" s="23"/>
      <c r="F97" s="29"/>
    </row>
    <row r="98" spans="1:6" ht="12.75">
      <c r="A98" s="5"/>
      <c r="C98" s="4"/>
      <c r="D98" s="4"/>
      <c r="E98" s="4"/>
      <c r="F98" s="29"/>
    </row>
    <row r="99" spans="1:6" ht="12.75">
      <c r="A99" s="11" t="s">
        <v>21</v>
      </c>
      <c r="B99" s="21"/>
      <c r="C99" s="12" t="s">
        <v>40</v>
      </c>
      <c r="D99" s="12" t="s">
        <v>41</v>
      </c>
      <c r="E99" s="24"/>
      <c r="F99" s="29"/>
    </row>
    <row r="100" spans="1:6" ht="12.75">
      <c r="A100" s="21" t="s">
        <v>44</v>
      </c>
      <c r="B100" s="12"/>
      <c r="C100" s="24"/>
      <c r="D100" s="30" t="s">
        <v>29</v>
      </c>
      <c r="E100" s="23"/>
      <c r="F100" s="29"/>
    </row>
    <row r="101" spans="1:6" ht="12.75">
      <c r="A101" s="11" t="s">
        <v>18</v>
      </c>
      <c r="B101" s="21"/>
      <c r="C101" s="25">
        <f>MEDIAN($C$3:$C$63)</f>
        <v>266</v>
      </c>
      <c r="D101" s="25">
        <f>MEDIAN($D$3:$D$63)</f>
        <v>22</v>
      </c>
      <c r="E101" s="24"/>
      <c r="F101" s="29"/>
    </row>
    <row r="102" spans="1:6" ht="12.75">
      <c r="A102" s="5"/>
      <c r="C102" s="4"/>
      <c r="D102" s="4"/>
      <c r="E102" s="4"/>
      <c r="F102" s="29"/>
    </row>
    <row r="103" spans="1:6" ht="12.75">
      <c r="A103" s="11" t="s">
        <v>22</v>
      </c>
      <c r="B103" s="21"/>
      <c r="C103" s="12" t="s">
        <v>40</v>
      </c>
      <c r="D103" s="12" t="s">
        <v>41</v>
      </c>
      <c r="E103" s="24"/>
      <c r="F103" s="31"/>
    </row>
    <row r="104" spans="1:6" ht="12.75">
      <c r="A104" s="11" t="s">
        <v>27</v>
      </c>
      <c r="B104" s="12"/>
      <c r="C104" s="23"/>
      <c r="D104" s="23"/>
      <c r="E104" s="23"/>
      <c r="F104" s="32"/>
    </row>
    <row r="105" spans="1:6" ht="12.75">
      <c r="A105" s="11" t="s">
        <v>23</v>
      </c>
      <c r="B105" s="21"/>
      <c r="C105" s="24"/>
      <c r="D105" s="24"/>
      <c r="E105" s="24"/>
      <c r="F105" s="31"/>
    </row>
    <row r="106" spans="1:6" ht="12.75">
      <c r="A106" s="11" t="s">
        <v>24</v>
      </c>
      <c r="B106" s="12"/>
      <c r="C106" s="23"/>
      <c r="D106" s="23"/>
      <c r="E106" s="23"/>
      <c r="F106" s="29"/>
    </row>
    <row r="107" spans="1:6" ht="12.75">
      <c r="A107" s="12"/>
      <c r="B107" s="12"/>
      <c r="C107" s="33">
        <f>INTERCEPT($B$3:$B$63,$C$3:$C$63)</f>
        <v>-8.922462735366679</v>
      </c>
      <c r="D107" s="33">
        <f>INTERCEPT($B$3:$B$63,$D$3:$D$63)</f>
        <v>36.998358280183282</v>
      </c>
      <c r="E107" s="31"/>
      <c r="F107" s="29"/>
    </row>
    <row r="108" spans="1:6" ht="12.75">
      <c r="A108" s="11" t="s">
        <v>25</v>
      </c>
      <c r="B108" s="12"/>
      <c r="C108" s="33"/>
      <c r="D108" s="33"/>
      <c r="E108" s="23"/>
      <c r="F108" s="29"/>
    </row>
    <row r="109" spans="1:6" ht="12.75">
      <c r="A109" s="11" t="s">
        <v>26</v>
      </c>
      <c r="B109" s="21"/>
      <c r="C109" s="33"/>
      <c r="D109" s="33"/>
      <c r="E109" s="24"/>
      <c r="F109" s="29"/>
    </row>
    <row r="110" spans="1:6" ht="12.75">
      <c r="A110" s="11"/>
      <c r="B110" s="12"/>
      <c r="C110" s="33">
        <f>LINEST($B$3:$B$63,$C$3:$C$63)</f>
        <v>0.21617837847812518</v>
      </c>
      <c r="D110" s="33">
        <f>LINEST($B$3:$B$63,$D$3:$D$63)</f>
        <v>0.72630282421748427</v>
      </c>
      <c r="E110" s="23"/>
      <c r="F110" s="29"/>
    </row>
    <row r="111" spans="1:6">
      <c r="C111" s="29"/>
      <c r="D111" s="29"/>
      <c r="E111" s="29"/>
      <c r="F111" s="29"/>
    </row>
    <row r="112" spans="1:6" ht="12.75">
      <c r="A112" s="11" t="s">
        <v>33</v>
      </c>
      <c r="B112" s="21"/>
      <c r="C112" s="12" t="s">
        <v>40</v>
      </c>
      <c r="D112" s="12" t="s">
        <v>41</v>
      </c>
      <c r="E112" s="24"/>
      <c r="F112" s="29"/>
    </row>
    <row r="113" spans="1:6" ht="12.75">
      <c r="A113" s="21" t="s">
        <v>43</v>
      </c>
      <c r="B113" s="12"/>
      <c r="C113" s="24"/>
      <c r="D113" s="30" t="s">
        <v>36</v>
      </c>
      <c r="E113" s="23"/>
      <c r="F113" s="29"/>
    </row>
    <row r="114" spans="1:6" ht="12.75">
      <c r="A114" s="11" t="s">
        <v>18</v>
      </c>
      <c r="B114" s="21"/>
      <c r="C114" s="25">
        <f>_xlfn.PERCENTILE.INC($C$3:$C$63,0.25)</f>
        <v>199</v>
      </c>
      <c r="D114" s="25">
        <f>_xlfn.PERCENTILE.INC($D$3:$D$63,0.25)</f>
        <v>16.309498972259462</v>
      </c>
      <c r="E114" s="24"/>
      <c r="F114" s="29"/>
    </row>
    <row r="115" spans="1:6">
      <c r="C115" s="29"/>
      <c r="D115" s="29"/>
      <c r="E115" s="29"/>
      <c r="F115" s="29"/>
    </row>
    <row r="116" spans="1:6" ht="12.75">
      <c r="A116" s="11" t="s">
        <v>34</v>
      </c>
      <c r="B116" s="21"/>
      <c r="C116" s="12" t="s">
        <v>40</v>
      </c>
      <c r="D116" s="12" t="s">
        <v>41</v>
      </c>
      <c r="E116" s="24"/>
      <c r="F116" s="29"/>
    </row>
    <row r="117" spans="1:6" ht="12.75">
      <c r="A117" s="21" t="s">
        <v>42</v>
      </c>
      <c r="B117" s="12"/>
      <c r="C117" s="24"/>
      <c r="D117" s="30" t="s">
        <v>38</v>
      </c>
      <c r="E117" s="23"/>
      <c r="F117" s="29"/>
    </row>
    <row r="118" spans="1:6" ht="12.75">
      <c r="A118" s="11" t="s">
        <v>18</v>
      </c>
      <c r="B118" s="21"/>
      <c r="C118" s="34">
        <f>_xlfn.CONFIDENCE.NORM(0.5,$C$86,$C$66)</f>
        <v>9.4153062183196514</v>
      </c>
      <c r="D118" s="34">
        <f>_xlfn.CONFIDENCE.NORM(0.5,$D$86,$D$66)</f>
        <v>0.54614334449357815</v>
      </c>
      <c r="E118" s="24"/>
      <c r="F118" s="29"/>
    </row>
    <row r="119" spans="1:6">
      <c r="C119" s="29"/>
      <c r="D119" s="29"/>
      <c r="E119" s="29"/>
      <c r="F119" s="29"/>
    </row>
    <row r="120" spans="1:6" ht="12.75">
      <c r="A120" s="11" t="s">
        <v>35</v>
      </c>
      <c r="B120" s="21"/>
      <c r="C120" s="12" t="s">
        <v>40</v>
      </c>
      <c r="D120" s="12" t="s">
        <v>41</v>
      </c>
      <c r="E120" s="24"/>
      <c r="F120" s="29"/>
    </row>
    <row r="121" spans="1:6" ht="12.75">
      <c r="A121" s="21" t="s">
        <v>42</v>
      </c>
      <c r="B121" s="12"/>
      <c r="C121" s="24"/>
      <c r="D121" s="30" t="s">
        <v>37</v>
      </c>
      <c r="E121" s="23"/>
      <c r="F121" s="29"/>
    </row>
    <row r="122" spans="1:6" ht="12.75">
      <c r="A122" s="11" t="s">
        <v>18</v>
      </c>
      <c r="B122" s="21"/>
      <c r="C122" s="34">
        <f>_xlfn.CONFIDENCE.T(0.5,$C$91,$C$66)</f>
        <v>9.3947260193642812</v>
      </c>
      <c r="D122" s="34">
        <f>_xlfn.CONFIDENCE.T(0.5,$D$91,$D$66)</f>
        <v>0.54494957145771505</v>
      </c>
      <c r="E122" s="24"/>
      <c r="F122" s="29"/>
    </row>
    <row r="123" spans="1:6">
      <c r="C123" s="29"/>
      <c r="D123" s="29"/>
      <c r="E123" s="29"/>
      <c r="F123" s="29"/>
    </row>
    <row r="124" spans="1:6">
      <c r="C124" s="29"/>
      <c r="D124" s="29"/>
      <c r="E124" s="29"/>
      <c r="F124" s="29"/>
    </row>
    <row r="125" spans="1:6">
      <c r="C125" s="29"/>
      <c r="D125" s="29"/>
      <c r="E125" s="29"/>
      <c r="F125" s="29"/>
    </row>
    <row r="126" spans="1:6">
      <c r="C126" s="29"/>
      <c r="D126" s="29"/>
      <c r="E126" s="29"/>
      <c r="F126" s="29"/>
    </row>
    <row r="127" spans="1:6">
      <c r="C127" s="29"/>
      <c r="D127" s="29"/>
      <c r="E127" s="29"/>
      <c r="F127" s="29"/>
    </row>
    <row r="128" spans="1:6">
      <c r="C128" s="29"/>
      <c r="D128" s="29"/>
      <c r="E128" s="29"/>
      <c r="F128" s="29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/>
  <ignoredErrors>
    <ignoredError sqref="C70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FONCSTAT</vt:lpstr>
      <vt:lpstr>Graphe visiteurs</vt:lpstr>
      <vt:lpstr>Graphe Températures</vt:lpstr>
      <vt:lpstr>_MOY1</vt:lpstr>
      <vt:lpstr>_MOY2</vt:lpstr>
      <vt:lpstr>NBRE1</vt:lpstr>
      <vt:lpstr>NBRE2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FONCSTAT.XLS</dc:title>
  <dc:subject>Fonctions statistiques dans Excel</dc:subject>
  <dc:creator>IOS</dc:creator>
  <dc:description>Etude des fonctions
  NB-MAX-MIN-MOYENNE-SOMME-
  TYPE-VARP-MEDIANE-
  ORDONNE.ORIGINE-DROITEREG</dc:description>
  <cp:lastModifiedBy>joel Green</cp:lastModifiedBy>
  <dcterms:created xsi:type="dcterms:W3CDTF">1998-06-10T13:49:58Z</dcterms:created>
  <dcterms:modified xsi:type="dcterms:W3CDTF">2021-03-10T09:27:34Z</dcterms:modified>
</cp:coreProperties>
</file>